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1600" windowHeight="9030" tabRatio="877" activeTab="2"/>
  </bookViews>
  <sheets>
    <sheet name="PLAN DA DRENAGEM" sheetId="1" r:id="rId1"/>
    <sheet name="CRON. FÍSICO" sheetId="2" r:id="rId2"/>
    <sheet name="BDI" sheetId="3" r:id="rId3"/>
    <sheet name="M CALC D DRENAGEM" sheetId="4" r:id="rId4"/>
  </sheets>
  <definedNames>
    <definedName name="_xlnm.Print_Area" localSheetId="3">'M CALC D DRENAGEM'!$A$1:$I$79</definedName>
    <definedName name="_xlnm.Print_Area" localSheetId="0">'PLAN DA DRENAGEM'!$A$1:$I$63</definedName>
    <definedName name="_xlnm.Print_Titles" localSheetId="3">'M CALC D DRENAGEM'!$1:$7</definedName>
    <definedName name="_xlnm.Print_Titles" localSheetId="0">'PLAN DA DRENAGEM'!$1:$9</definedName>
  </definedNames>
  <calcPr fullCalcOnLoad="1" fullPrecision="0"/>
</workbook>
</file>

<file path=xl/sharedStrings.xml><?xml version="1.0" encoding="utf-8"?>
<sst xmlns="http://schemas.openxmlformats.org/spreadsheetml/2006/main" count="432" uniqueCount="209">
  <si>
    <t>1.0</t>
  </si>
  <si>
    <t>SERVIÇOS PRELIMINARES</t>
  </si>
  <si>
    <t>1.1</t>
  </si>
  <si>
    <t>2.0</t>
  </si>
  <si>
    <t>2.1</t>
  </si>
  <si>
    <t>2.2</t>
  </si>
  <si>
    <t>2.3</t>
  </si>
  <si>
    <t>m</t>
  </si>
  <si>
    <t>PLANILHA ORÇAMENTÁRIA</t>
  </si>
  <si>
    <t xml:space="preserve">OBRA: </t>
  </si>
  <si>
    <t>ITEM</t>
  </si>
  <si>
    <t>DISCRIMINAÇÃO</t>
  </si>
  <si>
    <t>MOVIMENTO DE TERRA</t>
  </si>
  <si>
    <t>m²</t>
  </si>
  <si>
    <t>LOCAL:</t>
  </si>
  <si>
    <t>%</t>
  </si>
  <si>
    <t>m³</t>
  </si>
  <si>
    <t>SERVIÇOS COMPLEMENTARES</t>
  </si>
  <si>
    <t>unid</t>
  </si>
  <si>
    <t>3.2</t>
  </si>
  <si>
    <t>Localização</t>
  </si>
  <si>
    <t>Tipo de obra/serviço</t>
  </si>
  <si>
    <t>Item</t>
  </si>
  <si>
    <t>Peso (%)</t>
  </si>
  <si>
    <t>Valor das obras/serviços (R$)</t>
  </si>
  <si>
    <t>Total acumulado</t>
  </si>
  <si>
    <t>DATA:</t>
  </si>
  <si>
    <t>4.1</t>
  </si>
  <si>
    <t>Enc. Sociais (Hora)</t>
  </si>
  <si>
    <t>Enc. Sociais (Mês)</t>
  </si>
  <si>
    <t>P. UNIT. S/ BDI</t>
  </si>
  <si>
    <t>P. UNIT. C/ BDI</t>
  </si>
  <si>
    <t>CÓDIGO</t>
  </si>
  <si>
    <t>3.1</t>
  </si>
  <si>
    <t>BDI:</t>
  </si>
  <si>
    <t>TOTAL             C/ BDI</t>
  </si>
  <si>
    <t>PLACA DE OBRA EM CHAPA DE ACO GALVANIZADO</t>
  </si>
  <si>
    <t>SERVICOS TOPOGRAFICOS PARA PAVIMENTACAO, INCLUSIVE NOTA DE SERVICOS, ACOMPANHAMENTO E GREIDE</t>
  </si>
  <si>
    <t>und</t>
  </si>
  <si>
    <t>CRONOGRAMA FÍSICO FINANCEIRO</t>
  </si>
  <si>
    <t>Agente concedente</t>
  </si>
  <si>
    <t>ZONA URBANA</t>
  </si>
  <si>
    <t xml:space="preserve">Mês 01         </t>
  </si>
  <si>
    <t xml:space="preserve">Mês 02         </t>
  </si>
  <si>
    <t>Total mensal</t>
  </si>
  <si>
    <t>ESCAVAÇÃO MANUAL DE VALA COM PROFUNDIDADE MENOR OU IGUAL A 1,30 M.</t>
  </si>
  <si>
    <t>LASTRO DE VALA COM PREPARO DE FUNDO, LARGURA MENOR QUE 1,5 M, COM CAMA</t>
  </si>
  <si>
    <t>ATERRO MANUAL DE VALAS COM AREIA PARA ATERRO E COMPACTAÇÃO MECANIZADA.</t>
  </si>
  <si>
    <t>REATERRO MANUAL APILOADO COM SOQUETE.</t>
  </si>
  <si>
    <t>TRANSPORTE DE ENTULHO COM CAMINHAO BASCULANTE 6 M3, RODOVIA PAVIMENTADA, DMT 0,5 A 1,0 KM</t>
  </si>
  <si>
    <t>SUB TOTAL  2.0</t>
  </si>
  <si>
    <t>GOVERNO DO ESTADO DO PARÁ</t>
  </si>
  <si>
    <t xml:space="preserve"> PREFEITURA MUNICIPAL DE PORTEL</t>
  </si>
  <si>
    <t>BARREIRA DE SINALIZAÇÃO TIPO I DE DIRECIONAMENTO OU BLOQUEIO CONTÍNUA - UTILIZAÇÃO DE 10 VEZES</t>
  </si>
  <si>
    <t>1.2</t>
  </si>
  <si>
    <r>
      <t xml:space="preserve"> </t>
    </r>
    <r>
      <rPr>
        <sz val="10"/>
        <rFont val="Arial"/>
        <family val="2"/>
      </rPr>
      <t>PORTEL-PARÁ</t>
    </r>
  </si>
  <si>
    <t>SINAPI</t>
  </si>
  <si>
    <t>ORSE</t>
  </si>
  <si>
    <t>LOCAÇÃO DE PAVIMENTAÇÃO</t>
  </si>
  <si>
    <t>1.3</t>
  </si>
  <si>
    <t>C</t>
  </si>
  <si>
    <t>L</t>
  </si>
  <si>
    <t xml:space="preserve"> PAVIMENTAÇÃO EM BLOCOS SEXTAVADOS, MEIO FIO E SARJETA, DRENAGEM  E SINALIZAÇÃO  DA RUA DUQUE DE CAXIAS 1º TRECHO</t>
  </si>
  <si>
    <t>E</t>
  </si>
  <si>
    <t>UNID</t>
  </si>
  <si>
    <t>SUB TOTAL  1.0</t>
  </si>
  <si>
    <t>REF</t>
  </si>
  <si>
    <t>CARGA, MANOBRAS E DESCARGA DE MISTURAS DE SOLOS E AGREGADOS (BASES ESTABILIZADAS EM USINA) COM CAMINHAO BASCULANTE 6 M³</t>
  </si>
  <si>
    <t>LIMPEZA DA OBRA (VARRIÇÃO E REMOÇÃO DE ENTULHO)</t>
  </si>
  <si>
    <t>BARRACÃO DE OBRA</t>
  </si>
  <si>
    <t>1.4</t>
  </si>
  <si>
    <t>X VEZES</t>
  </si>
  <si>
    <t>DRENAGEM</t>
  </si>
  <si>
    <t>REGULARIZAÇÃO DE SUPERFÍCIES COM MOTONIVELADORA. AF_11/2019</t>
  </si>
  <si>
    <t>GALERIAS EM GALERIAS DE CONCRETO ARMADO</t>
  </si>
  <si>
    <t>MEMORIA DE CÁLCULO</t>
  </si>
  <si>
    <t>SEDOP</t>
  </si>
  <si>
    <t xml:space="preserve"> 010005 </t>
  </si>
  <si>
    <t>TOTAL</t>
  </si>
  <si>
    <t>LASTRO DE CONCRETO MAGRO C/ SEIXO</t>
  </si>
  <si>
    <t>VALOR DA OBRA - R$</t>
  </si>
  <si>
    <t>Discriminação dos serviços</t>
  </si>
  <si>
    <t xml:space="preserve">    ESTADO DO PARÁ
PREFEITURA MUNICIPAL DE PORTEL</t>
  </si>
  <si>
    <r>
      <rPr>
        <b/>
        <sz val="8"/>
        <rFont val="Arial"/>
        <family val="2"/>
      </rPr>
      <t>OBRA:</t>
    </r>
  </si>
  <si>
    <r>
      <rPr>
        <b/>
        <sz val="8"/>
        <rFont val="Arial"/>
        <family val="2"/>
      </rPr>
      <t>HORA:</t>
    </r>
  </si>
  <si>
    <r>
      <rPr>
        <b/>
        <sz val="8"/>
        <rFont val="Arial"/>
        <family val="2"/>
      </rPr>
      <t>LOCAL:</t>
    </r>
  </si>
  <si>
    <r>
      <rPr>
        <b/>
        <sz val="8"/>
        <rFont val="Arial"/>
        <family val="2"/>
      </rPr>
      <t>MÊS:</t>
    </r>
  </si>
  <si>
    <r>
      <rPr>
        <b/>
        <sz val="8"/>
        <rFont val="Arial"/>
        <family val="2"/>
      </rPr>
      <t>REFER.:</t>
    </r>
  </si>
  <si>
    <r>
      <rPr>
        <b/>
        <sz val="8"/>
        <rFont val="Arial"/>
        <family val="2"/>
      </rPr>
      <t>DATA:</t>
    </r>
  </si>
  <si>
    <r>
      <rPr>
        <b/>
        <sz val="8"/>
        <color indexed="9"/>
        <rFont val="Carlito"/>
        <family val="2"/>
      </rPr>
      <t>COMPOSIÇÃO DO BDI - ACÓRDÃO TCU - 2622/2013</t>
    </r>
  </si>
  <si>
    <r>
      <rPr>
        <b/>
        <u val="single"/>
        <sz val="8"/>
        <rFont val="Carlito"/>
        <family val="2"/>
      </rPr>
      <t>ITEM</t>
    </r>
  </si>
  <si>
    <r>
      <rPr>
        <b/>
        <sz val="9"/>
        <rFont val="Carlito"/>
        <family val="2"/>
      </rPr>
      <t>01.01</t>
    </r>
  </si>
  <si>
    <r>
      <rPr>
        <b/>
        <sz val="9"/>
        <rFont val="Carlito"/>
        <family val="2"/>
      </rPr>
      <t>01.02</t>
    </r>
  </si>
  <si>
    <r>
      <rPr>
        <b/>
        <sz val="9"/>
        <rFont val="Carlito"/>
        <family val="2"/>
      </rPr>
      <t>01.03</t>
    </r>
  </si>
  <si>
    <r>
      <rPr>
        <sz val="9"/>
        <rFont val="Carlito"/>
        <family val="2"/>
      </rPr>
      <t>PIS</t>
    </r>
  </si>
  <si>
    <r>
      <rPr>
        <sz val="9"/>
        <rFont val="Carlito"/>
        <family val="2"/>
      </rPr>
      <t>COFINS</t>
    </r>
  </si>
  <si>
    <r>
      <rPr>
        <sz val="9"/>
        <rFont val="Carlito"/>
        <family val="2"/>
      </rPr>
      <t>ISS -</t>
    </r>
  </si>
  <si>
    <r>
      <rPr>
        <b/>
        <sz val="9"/>
        <rFont val="Carlito"/>
        <family val="2"/>
      </rPr>
      <t>TAXA DE BDI:</t>
    </r>
  </si>
  <si>
    <t xml:space="preserve"> PORTEL-PARÁ</t>
  </si>
  <si>
    <t>PREFEITURA MUNICIPAL DE PORTEL
SECRETARIA MUNICIPAL DE INFRAESTRUTURA</t>
  </si>
  <si>
    <t> DISCRIMINAÇÃO DAS DESPESAS TRIBUTÁRIAS (I)</t>
  </si>
  <si>
    <t>COMPOSIÇÃO DAS DESPESAS QUE INCIDEM SOBRE PREÇO DE VENDA (PV)</t>
  </si>
  <si>
    <t> DISCRIMINAÇÃO DOS CUSTOS ACESSÓRIOS</t>
  </si>
  <si>
    <t> ÍNDICES </t>
  </si>
  <si>
    <t> PERCENTUAL </t>
  </si>
  <si>
    <t> COEFICIENTE </t>
  </si>
  <si>
    <t>COMPOSIÇÃO DAS DESPESAS QUE INCIDEM SOBRE O CUSTO DIRETO (CD)</t>
  </si>
  <si>
    <r>
      <rPr>
        <sz val="9"/>
        <rFont val="Carlito"/>
        <family val="2"/>
      </rPr>
      <t>Administração Central (AC)</t>
    </r>
  </si>
  <si>
    <r>
      <rPr>
        <sz val="9"/>
        <rFont val="Carlito"/>
        <family val="2"/>
      </rPr>
      <t>Seguros, Garantias e Riscos (S+G+R)</t>
    </r>
  </si>
  <si>
    <r>
      <rPr>
        <sz val="9"/>
        <rFont val="Carlito"/>
        <family val="2"/>
      </rPr>
      <t xml:space="preserve">Seguros+Garantias </t>
    </r>
    <r>
      <rPr>
        <sz val="9"/>
        <rFont val="Trebuchet MS"/>
        <family val="2"/>
      </rPr>
      <t>(S+G)</t>
    </r>
  </si>
  <si>
    <r>
      <rPr>
        <sz val="9"/>
        <rFont val="Carlito"/>
        <family val="2"/>
      </rPr>
      <t xml:space="preserve">Riscos Médios </t>
    </r>
    <r>
      <rPr>
        <sz val="9"/>
        <rFont val="Trebuchet MS"/>
        <family val="2"/>
      </rPr>
      <t>(R)</t>
    </r>
  </si>
  <si>
    <r>
      <rPr>
        <sz val="9"/>
        <rFont val="Carlito"/>
        <family val="2"/>
      </rPr>
      <t>Despesas Financeiras (DF)</t>
    </r>
  </si>
  <si>
    <t xml:space="preserve"> LUCRO BRUTO (L)                                                                                                            </t>
  </si>
  <si>
    <t>03.01</t>
  </si>
  <si>
    <t>03.02</t>
  </si>
  <si>
    <t>03.03</t>
  </si>
  <si>
    <t>03.04</t>
  </si>
  <si>
    <r>
      <rPr>
        <b/>
        <u val="single"/>
        <sz val="8"/>
        <rFont val="Carlito"/>
        <family val="0"/>
      </rPr>
      <t>CÁLCULO DA TAXA DE BDI</t>
    </r>
  </si>
  <si>
    <t>3.3</t>
  </si>
  <si>
    <t>(BOCA DE LOBO) CAIXA COM GRELHA SIMPLES RETANGULAR, EM ALVENARIA COM TIJOLOS CERÂMICOS MACIÇOS, DIMENSÕES INTERNAS: 0,5X1X1 M. AF_12/2020</t>
  </si>
  <si>
    <t>TUBO DE CONCRETO PARA REDES COLETORAS DE ESGOTO SANITÁRIO, DIÂMETRO DE 800 MM, JUNTA ELÁSTICA, INSTALADO EM LOCAL COM BAIXO NÍVEL DE INTERFERÊNCIAS - FORNECIMENTO E ASSENTAMENTO. AF_12/2015</t>
  </si>
  <si>
    <t>TUBO DE CONCRETO PARA REDES COLETORAS DE ESGOTO SANITÁRIO, DIÂMETRO DE 600 MM, JUNTA ELÁSTICA, INSTALADO EM LOCAL COM BAIXO NÍVEL DE INTERFERÊNCIAS - FORNECIMENTO E ASSENTAMENTO. AF_12/2016</t>
  </si>
  <si>
    <t>REGULARIZAÇÃO E COMPACTAÇÃO DE SUBLEITO DE SOLO PREDOMINANTEMENTE ARENOSO</t>
  </si>
  <si>
    <t>TUBO DE CONCRETO PARA REDES COLETORAS DE ESGOTO SANITÁRIO, DIÂMETRO DE 800 MM</t>
  </si>
  <si>
    <t>TUBO DE CONCRETO PARA REDES COLETORAS DE ESGOTO SANITÁRIO, DIÂMETRO DE 600 MM</t>
  </si>
  <si>
    <t>SERVIÇOS TOPOGRÁFICOS PARA PAVIMENTAÇÃO, INCLUSIVE NOTA DE SERVIÇOS, ACOMPANHAMENTO E GREIDE</t>
  </si>
  <si>
    <t>3.4</t>
  </si>
  <si>
    <t>3.5</t>
  </si>
  <si>
    <t>3.6</t>
  </si>
  <si>
    <t>3.7</t>
  </si>
  <si>
    <t>3.8</t>
  </si>
  <si>
    <t>3.9</t>
  </si>
  <si>
    <t>BASE PARA POÇO DE VISITA RETANGULAR PARA ESGOTO, EM ALVENARIA COM BLOCOS DE CONCRETO</t>
  </si>
  <si>
    <t>SECRETARIA MUNICIPAL DE INFRAESTRUTURA</t>
  </si>
  <si>
    <t>PORTEL-PARÁ</t>
  </si>
  <si>
    <t>(BOCA DE LOBO) CAIXA COM GRELHA SIMPLES RETANGULAR, EM ALVENARIA COM TIJOLOS CERÂMICOS MACIÇOS</t>
  </si>
  <si>
    <t>Engenheiro Responsável</t>
  </si>
  <si>
    <t>Heliogábolo Rolim</t>
  </si>
  <si>
    <t>CREA 12605 D/PA</t>
  </si>
  <si>
    <t>Fórmula do</t>
  </si>
  <si>
    <t>PAVIMENTAÇÃO/MEIO-FIO</t>
  </si>
  <si>
    <t>PAVIMENTAÇÃO EM CONCRETO USINADO, BOMB., LANÇADO E ADENSADO, ARMADO, FCK=25MPA, ESTAMPADO, COLORIDO, TIPO TECH - STONE OU SIMILAR, E = 10CM, TELA SIMPLES SOLDADA Q61, REGULARIZ. COMPAC. SUBLEITO, LONA PLÁSTICA, INCL. JUNTAS SERRADAS 5X10 A 40MM.</t>
  </si>
  <si>
    <t>CALÇADA DE CONCRETO</t>
  </si>
  <si>
    <t>EXECUÇÃO DE PASSEIO (CALÇADA) OU PISO DE CONCRETO COM CONCRETO MOLDADO IN LOCO, FEITO EM OBRA, ACABAMENTO CONVENCIONAL, NÃO ARMADO.</t>
  </si>
  <si>
    <t>SUB TOTAL   4.0</t>
  </si>
  <si>
    <t>4.2</t>
  </si>
  <si>
    <t>5.1</t>
  </si>
  <si>
    <t>6.1</t>
  </si>
  <si>
    <t>CARGA, MANOBRAS E DESCARGA DE MISTURAS DE SOLOS E AGREGADOS (BASES ESTABILIZADAS EM USINA) COM CAMINHÃO BASCULANTE 6 M3</t>
  </si>
  <si>
    <t>SUB TOTAL   5.0</t>
  </si>
  <si>
    <t>SUB TOTAL   6.0</t>
  </si>
  <si>
    <t>MEIO-FIO EM CONCRETO NAS DIMENSÕES 0,15M X 0,12M- C/ LÂMINA D'ÁGUA</t>
  </si>
  <si>
    <t>EXECUÇÃO E COMPACTAÇÃO DE BASE E OU SUB-BASE PARA PAVIMENTAÇÃO-EXCLUSIVE TRANSPORTE.</t>
  </si>
  <si>
    <t>GALERIA CELULAR EM CONCRETO ARMADO, ESPESSURA =12CM, FCK=25MPA, DIMENSÕES 1,00X0,60X1,00M C/ FORMA METÁLICA, INCLUSIVE BERÇO DE CONCRETO E CAMINHÃO GUINDAUTO</t>
  </si>
  <si>
    <t>BASE PARA POÇO DE VISITA CIRCULAR PARA ESGOTO, EM CONCRETO PRÉ-MOLDADO, DIÂMETRO INTERNO = 0,8 M, PROFUNDIDADE = 1,45 M, EXCLUINDO TAMPÃO. A F_12/2020</t>
  </si>
  <si>
    <t>CPRB - CONTRIBUIÇÃO PREVIDENCIÁRIA SOBRE A RECEITA BRUTA</t>
  </si>
  <si>
    <t>TOTAL GERAL + BDI 26,00%</t>
  </si>
  <si>
    <t>comprimento     largura    espessura    vez       unidade</t>
  </si>
  <si>
    <t>ADMINISTRAÇÃO DA OBRA</t>
  </si>
  <si>
    <t xml:space="preserve"> 93563 </t>
  </si>
  <si>
    <t>ALMOXARIFE COM ENCARGOS COMPLEMENTARES</t>
  </si>
  <si>
    <t>MES</t>
  </si>
  <si>
    <t>ENCARREGADO GERAL DE OBRAS COM ENCARGOS COMPLEMENTARES</t>
  </si>
  <si>
    <t xml:space="preserve"> 93207 </t>
  </si>
  <si>
    <t>GUIA (MEIO-FIO) CONCRETO, MOLDADA IN LOCO EM TRECHO RETO COM EXTRUSO RA, 13 CM BASE X 22 CM ALTURA.</t>
  </si>
  <si>
    <t>4.3</t>
  </si>
  <si>
    <t>5.2</t>
  </si>
  <si>
    <t>5.3</t>
  </si>
  <si>
    <t>4.4</t>
  </si>
  <si>
    <t>4.5</t>
  </si>
  <si>
    <t>4.6</t>
  </si>
  <si>
    <t>7.1</t>
  </si>
  <si>
    <t>PAVIMENTAÇÃO/MEIO FIO</t>
  </si>
  <si>
    <t xml:space="preserve">Mês 03         </t>
  </si>
  <si>
    <t xml:space="preserve">Mês 04         </t>
  </si>
  <si>
    <t xml:space="preserve">Mês 05         </t>
  </si>
  <si>
    <t xml:space="preserve">Mês 06         </t>
  </si>
  <si>
    <t>PORTEL TUCURUI</t>
  </si>
  <si>
    <t>MANOEL ANTONIO FIALHO</t>
  </si>
  <si>
    <t>PRESIDENTE GEISEL</t>
  </si>
  <si>
    <t>PRESIDENTE VARGAS</t>
  </si>
  <si>
    <t>24 DE JANEIRO</t>
  </si>
  <si>
    <t>ALCIDES MONTEIRO</t>
  </si>
  <si>
    <t>31 DE MARÇO</t>
  </si>
  <si>
    <t>RITA ELZA</t>
  </si>
  <si>
    <t>SÃO RAFAEL</t>
  </si>
  <si>
    <t>EDSON GUEDES</t>
  </si>
  <si>
    <t>SUB TOTAL 3.0</t>
  </si>
  <si>
    <t>NAZARÉ</t>
  </si>
  <si>
    <t xml:space="preserve">     R$</t>
  </si>
  <si>
    <t xml:space="preserve">       R$</t>
  </si>
  <si>
    <t xml:space="preserve">      R$</t>
  </si>
  <si>
    <t xml:space="preserve">        R$</t>
  </si>
  <si>
    <t>Mês 07</t>
  </si>
  <si>
    <t>Mês 08</t>
  </si>
  <si>
    <t>Mês 09</t>
  </si>
  <si>
    <t>Mês 10</t>
  </si>
  <si>
    <t>INFRAESTRUTURA URBANA</t>
  </si>
  <si>
    <t>SUB TOTAL  7.0</t>
  </si>
  <si>
    <t>REFERENCIA DE PREÇO:</t>
  </si>
  <si>
    <t>PREFEITURA DE PORTEL</t>
  </si>
  <si>
    <t xml:space="preserve">LOCAÇÃO DE REDE DE ÁGUA OU ESGOTO. </t>
  </si>
  <si>
    <t>QTD.</t>
  </si>
  <si>
    <t>UND.</t>
  </si>
  <si>
    <t>REFERÊNCIAS: SINAPI SET/2022, SEDOP SET/2022 E ORSE DE SETEMBRO/2022.</t>
  </si>
  <si>
    <t>REFERENCIA DE PREÇO: SINAPI SET/2022, SEDOP SET/2022 E ORSE DE SETEMBRO/2022.</t>
  </si>
  <si>
    <t>REFRENCIAS: SINAPI SET/2022, SEDOP SET/2022 E ORSE DE SETEMBRO/2022.</t>
  </si>
  <si>
    <t>CONTRATAÇÃO DE EMPRESA ESPECIALIZADA EM ENGENHARIA PARA EXECUÇÃO DE SERVIÇOS DE REVITALIZAÇÃO, URBANIZAÇÃO, PAVIMENTAÇÃO E DRENAGEM NOS BAIRROS DO BOSQUE, TIJUCA, PORTELINHA, PINHO, MURUCI, CIDADE NOVA E CENTRO NA CIDADE DE PORTEL ESTADO DO PARÁ.</t>
  </si>
  <si>
    <t>CONTRATAÇÃO DE EMPRESA ESPECIALIZADA EM ENGENHARIA PARA EXECUÇÃO DE SERVIÇOS DE REVITALIZAÇÃO, URBANIZAÇÃO, PAVIMENTAÇÃO E DRENAGEM NOS BAIRROS DO BOSQUE, TIJUCA, PORTELINHA, PINHO, MURUCI, CIDADE NOVA E CENTRO.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</si>
</sst>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R$&quot;* #,##0.00_);_(&quot;R$&quot;* \(#,##0.00\);_(&quot;R$&quot;* &quot;-&quot;??_);_(@_)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-416]dddd\,\ d&quot; de &quot;mmmm&quot; de &quot;yyyy"/>
    <numFmt numFmtId="185" formatCode="_ * #,##0.00_ ;_ * \-#,##0.00_ ;_ * &quot;-&quot;??_ ;_ @_ "/>
    <numFmt numFmtId="186" formatCode="#,##0.0"/>
    <numFmt numFmtId="187" formatCode="00"/>
    <numFmt numFmtId="188" formatCode="0.0000"/>
    <numFmt numFmtId="189" formatCode="mm\.dd\.yy;@"/>
    <numFmt numFmtId="190" formatCode="0.000"/>
    <numFmt numFmtId="191" formatCode="&quot;R$&quot;\ #,##0.0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10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b/>
      <sz val="8"/>
      <name val="Carlito"/>
      <family val="0"/>
    </font>
    <font>
      <b/>
      <sz val="8"/>
      <color indexed="9"/>
      <name val="Carlito"/>
      <family val="2"/>
    </font>
    <font>
      <b/>
      <u val="single"/>
      <sz val="8"/>
      <name val="Carlito"/>
      <family val="2"/>
    </font>
    <font>
      <b/>
      <sz val="9"/>
      <name val="Carlito"/>
      <family val="0"/>
    </font>
    <font>
      <sz val="9"/>
      <name val="Carlito"/>
      <family val="2"/>
    </font>
    <font>
      <b/>
      <sz val="12"/>
      <name val="Carlito"/>
      <family val="2"/>
    </font>
    <font>
      <sz val="9"/>
      <name val="Trebuchet MS"/>
      <family val="2"/>
    </font>
    <font>
      <sz val="12"/>
      <name val="Carl"/>
      <family val="0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arlito"/>
      <family val="2"/>
    </font>
    <font>
      <sz val="9"/>
      <color indexed="8"/>
      <name val="Carlito"/>
      <family val="0"/>
    </font>
    <font>
      <b/>
      <sz val="9"/>
      <color indexed="8"/>
      <name val="Carlito"/>
      <family val="2"/>
    </font>
    <font>
      <b/>
      <sz val="15"/>
      <color indexed="8"/>
      <name val="Carli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Carlito"/>
      <family val="2"/>
    </font>
    <font>
      <sz val="9"/>
      <color rgb="FF000000"/>
      <name val="Carlito"/>
      <family val="0"/>
    </font>
    <font>
      <b/>
      <sz val="9"/>
      <color rgb="FF000000"/>
      <name val="Carlito"/>
      <family val="2"/>
    </font>
    <font>
      <sz val="10"/>
      <color rgb="FF000000"/>
      <name val="Arial"/>
      <family val="1"/>
    </font>
    <font>
      <b/>
      <sz val="15"/>
      <color rgb="FF000000"/>
      <name val="Carlit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9" tint="0.39998000860214233"/>
      </patternFill>
    </fill>
    <fill>
      <patternFill patternType="solid">
        <fgColor indexed="43"/>
        <bgColor indexed="64"/>
      </patternFill>
    </fill>
    <fill>
      <patternFill patternType="solid">
        <fgColor theme="4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>
        <color indexed="63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2" fillId="32" borderId="0" applyNumberFormat="0" applyBorder="0" applyAlignment="0" applyProtection="0"/>
    <xf numFmtId="0" fontId="63" fillId="21" borderId="5" applyNumberFormat="0" applyAlignment="0" applyProtection="0"/>
    <xf numFmtId="175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177" fontId="2" fillId="0" borderId="0" xfId="65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center" vertical="center"/>
    </xf>
    <xf numFmtId="0" fontId="7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justify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justify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justify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2" fillId="0" borderId="0" xfId="50" applyFont="1" applyBorder="1">
      <alignment/>
      <protection/>
    </xf>
    <xf numFmtId="0" fontId="72" fillId="0" borderId="0" xfId="50" applyFont="1" applyBorder="1" applyAlignment="1">
      <alignment horizontal="right"/>
      <protection/>
    </xf>
    <xf numFmtId="0" fontId="72" fillId="0" borderId="0" xfId="50" applyFont="1" applyBorder="1" applyAlignment="1">
      <alignment horizontal="center"/>
      <protection/>
    </xf>
    <xf numFmtId="0" fontId="72" fillId="0" borderId="0" xfId="50" applyFont="1" applyBorder="1" applyAlignment="1">
      <alignment horizontal="left"/>
      <protection/>
    </xf>
    <xf numFmtId="2" fontId="72" fillId="0" borderId="0" xfId="50" applyNumberFormat="1" applyFont="1" applyBorder="1">
      <alignment/>
      <protection/>
    </xf>
    <xf numFmtId="2" fontId="72" fillId="0" borderId="0" xfId="50" applyNumberFormat="1" applyFont="1" applyBorder="1" applyAlignment="1">
      <alignment horizontal="center"/>
      <protection/>
    </xf>
    <xf numFmtId="0" fontId="8" fillId="0" borderId="10" xfId="0" applyFont="1" applyBorder="1" applyAlignment="1">
      <alignment horizontal="left" vertical="center"/>
    </xf>
    <xf numFmtId="177" fontId="0" fillId="0" borderId="0" xfId="65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0" fillId="33" borderId="0" xfId="65" applyFont="1" applyFill="1" applyBorder="1" applyAlignment="1">
      <alignment horizontal="center" vertical="center"/>
    </xf>
    <xf numFmtId="177" fontId="0" fillId="0" borderId="0" xfId="6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justify"/>
    </xf>
    <xf numFmtId="4" fontId="0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vertical="justify"/>
    </xf>
    <xf numFmtId="0" fontId="0" fillId="0" borderId="12" xfId="0" applyFont="1" applyFill="1" applyBorder="1" applyAlignment="1">
      <alignment vertical="justify"/>
    </xf>
    <xf numFmtId="0" fontId="0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justify"/>
    </xf>
    <xf numFmtId="0" fontId="0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justify"/>
    </xf>
    <xf numFmtId="4" fontId="0" fillId="0" borderId="1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177" fontId="0" fillId="33" borderId="12" xfId="65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73" fillId="0" borderId="17" xfId="49" applyFont="1" applyFill="1" applyBorder="1" applyAlignment="1">
      <alignment horizontal="left" vertical="top" wrapText="1"/>
      <protection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7" fontId="0" fillId="0" borderId="12" xfId="65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4" fontId="74" fillId="0" borderId="0" xfId="0" applyNumberFormat="1" applyFont="1" applyBorder="1" applyAlignment="1">
      <alignment horizontal="center" vertical="center"/>
    </xf>
    <xf numFmtId="4" fontId="74" fillId="0" borderId="17" xfId="0" applyNumberFormat="1" applyFont="1" applyBorder="1" applyAlignment="1">
      <alignment horizontal="center" vertical="center"/>
    </xf>
    <xf numFmtId="2" fontId="73" fillId="0" borderId="17" xfId="50" applyNumberFormat="1" applyFont="1" applyBorder="1">
      <alignment/>
      <protection/>
    </xf>
    <xf numFmtId="0" fontId="73" fillId="0" borderId="17" xfId="50" applyFont="1" applyBorder="1">
      <alignment/>
      <protection/>
    </xf>
    <xf numFmtId="2" fontId="75" fillId="0" borderId="17" xfId="50" applyNumberFormat="1" applyFont="1" applyFill="1" applyBorder="1" applyAlignment="1">
      <alignment horizontal="center"/>
      <protection/>
    </xf>
    <xf numFmtId="0" fontId="75" fillId="0" borderId="18" xfId="50" applyFont="1" applyFill="1" applyBorder="1" applyAlignment="1">
      <alignment horizontal="center"/>
      <protection/>
    </xf>
    <xf numFmtId="2" fontId="73" fillId="0" borderId="17" xfId="50" applyNumberFormat="1" applyFont="1" applyBorder="1" applyAlignment="1">
      <alignment horizontal="center"/>
      <protection/>
    </xf>
    <xf numFmtId="4" fontId="0" fillId="0" borderId="2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3" fontId="5" fillId="0" borderId="0" xfId="0" applyNumberFormat="1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177" fontId="0" fillId="33" borderId="23" xfId="65" applyFont="1" applyFill="1" applyBorder="1" applyAlignment="1">
      <alignment horizontal="center" vertical="center"/>
    </xf>
    <xf numFmtId="0" fontId="0" fillId="0" borderId="24" xfId="0" applyFont="1" applyBorder="1" applyAlignment="1">
      <alignment vertical="justify"/>
    </xf>
    <xf numFmtId="0" fontId="15" fillId="0" borderId="25" xfId="0" applyFont="1" applyFill="1" applyBorder="1" applyAlignment="1">
      <alignment horizontal="left" vertical="top" wrapText="1"/>
    </xf>
    <xf numFmtId="187" fontId="76" fillId="34" borderId="25" xfId="0" applyNumberFormat="1" applyFont="1" applyFill="1" applyBorder="1" applyAlignment="1">
      <alignment horizontal="center" vertical="top" shrinkToFit="1"/>
    </xf>
    <xf numFmtId="0" fontId="19" fillId="0" borderId="25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/>
    </xf>
    <xf numFmtId="0" fontId="15" fillId="0" borderId="25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justify"/>
    </xf>
    <xf numFmtId="0" fontId="4" fillId="0" borderId="28" xfId="0" applyFont="1" applyBorder="1" applyAlignment="1">
      <alignment horizontal="center" vertical="center" wrapText="1"/>
    </xf>
    <xf numFmtId="177" fontId="0" fillId="33" borderId="29" xfId="65" applyFont="1" applyFill="1" applyBorder="1" applyAlignment="1">
      <alignment horizontal="center" vertical="center"/>
    </xf>
    <xf numFmtId="177" fontId="4" fillId="0" borderId="30" xfId="65" applyFont="1" applyFill="1" applyBorder="1" applyAlignment="1">
      <alignment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7" fontId="4" fillId="35" borderId="30" xfId="65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/>
    </xf>
    <xf numFmtId="17" fontId="15" fillId="0" borderId="25" xfId="0" applyNumberFormat="1" applyFont="1" applyFill="1" applyBorder="1" applyAlignment="1">
      <alignment horizontal="center" vertical="center" wrapText="1"/>
    </xf>
    <xf numFmtId="10" fontId="77" fillId="0" borderId="25" xfId="0" applyNumberFormat="1" applyFont="1" applyFill="1" applyBorder="1" applyAlignment="1">
      <alignment horizontal="center" vertical="top" shrinkToFit="1"/>
    </xf>
    <xf numFmtId="189" fontId="78" fillId="0" borderId="25" xfId="0" applyNumberFormat="1" applyFont="1" applyFill="1" applyBorder="1" applyAlignment="1">
      <alignment horizontal="center" vertical="top" shrinkToFit="1"/>
    </xf>
    <xf numFmtId="0" fontId="0" fillId="0" borderId="25" xfId="0" applyFont="1" applyFill="1" applyBorder="1" applyAlignment="1">
      <alignment horizontal="left" vertical="top" wrapText="1" indent="3"/>
    </xf>
    <xf numFmtId="187" fontId="76" fillId="0" borderId="25" xfId="0" applyNumberFormat="1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left" vertical="center" wrapText="1"/>
    </xf>
    <xf numFmtId="10" fontId="77" fillId="0" borderId="25" xfId="0" applyNumberFormat="1" applyFont="1" applyFill="1" applyBorder="1" applyAlignment="1">
      <alignment horizontal="center" vertical="center" shrinkToFit="1"/>
    </xf>
    <xf numFmtId="0" fontId="21" fillId="36" borderId="34" xfId="0" applyFont="1" applyFill="1" applyBorder="1" applyAlignment="1">
      <alignment vertical="center" wrapText="1"/>
    </xf>
    <xf numFmtId="187" fontId="76" fillId="36" borderId="25" xfId="0" applyNumberFormat="1" applyFont="1" applyFill="1" applyBorder="1" applyAlignment="1">
      <alignment horizontal="center" vertical="center" shrinkToFit="1"/>
    </xf>
    <xf numFmtId="10" fontId="12" fillId="36" borderId="10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16" fillId="36" borderId="25" xfId="0" applyFont="1" applyFill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90" fontId="77" fillId="0" borderId="25" xfId="0" applyNumberFormat="1" applyFont="1" applyFill="1" applyBorder="1" applyAlignment="1">
      <alignment horizontal="center" vertical="top" shrinkToFit="1"/>
    </xf>
    <xf numFmtId="4" fontId="4" fillId="0" borderId="37" xfId="0" applyNumberFormat="1" applyFont="1" applyBorder="1" applyAlignment="1">
      <alignment vertical="center"/>
    </xf>
    <xf numFmtId="4" fontId="0" fillId="33" borderId="17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3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justify" wrapText="1"/>
    </xf>
    <xf numFmtId="4" fontId="4" fillId="0" borderId="39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73" fillId="0" borderId="0" xfId="49" applyFont="1" applyFill="1" applyBorder="1" applyAlignment="1">
      <alignment horizontal="left" vertical="top" wrapText="1"/>
      <protection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4" fontId="0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0" fontId="73" fillId="0" borderId="10" xfId="49" applyFont="1" applyFill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vertical="center"/>
    </xf>
    <xf numFmtId="177" fontId="0" fillId="0" borderId="23" xfId="65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" fontId="74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75" fillId="0" borderId="12" xfId="49" applyFont="1" applyFill="1" applyBorder="1" applyAlignment="1">
      <alignment horizontal="left" vertical="top" wrapText="1"/>
      <protection/>
    </xf>
    <xf numFmtId="0" fontId="0" fillId="0" borderId="42" xfId="0" applyFont="1" applyBorder="1" applyAlignment="1">
      <alignment vertical="justify"/>
    </xf>
    <xf numFmtId="0" fontId="0" fillId="0" borderId="43" xfId="0" applyFont="1" applyBorder="1" applyAlignment="1">
      <alignment vertical="justify" wrapText="1"/>
    </xf>
    <xf numFmtId="190" fontId="77" fillId="0" borderId="25" xfId="0" applyNumberFormat="1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left" vertical="top" wrapText="1" indent="2"/>
    </xf>
    <xf numFmtId="4" fontId="4" fillId="0" borderId="10" xfId="0" applyNumberFormat="1" applyFont="1" applyBorder="1" applyAlignment="1">
      <alignment vertical="center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left" vertical="center" wrapText="1"/>
    </xf>
    <xf numFmtId="2" fontId="79" fillId="0" borderId="10" xfId="0" applyNumberFormat="1" applyFont="1" applyFill="1" applyBorder="1" applyAlignment="1">
      <alignment horizontal="center" vertical="center" wrapText="1"/>
    </xf>
    <xf numFmtId="191" fontId="79" fillId="0" borderId="10" xfId="0" applyNumberFormat="1" applyFont="1" applyFill="1" applyBorder="1" applyAlignment="1">
      <alignment horizontal="right" vertical="center" wrapText="1"/>
    </xf>
    <xf numFmtId="0" fontId="79" fillId="0" borderId="24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24" xfId="0" applyFont="1" applyBorder="1" applyAlignment="1">
      <alignment vertical="justify" wrapText="1"/>
    </xf>
    <xf numFmtId="4" fontId="0" fillId="33" borderId="24" xfId="0" applyNumberFormat="1" applyFont="1" applyFill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0" fontId="79" fillId="0" borderId="45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79" fillId="0" borderId="31" xfId="0" applyFont="1" applyFill="1" applyBorder="1" applyAlignment="1">
      <alignment horizontal="left" vertical="top" wrapText="1"/>
    </xf>
    <xf numFmtId="0" fontId="79" fillId="0" borderId="31" xfId="0" applyFont="1" applyFill="1" applyBorder="1" applyAlignment="1">
      <alignment horizontal="center" vertical="center" wrapText="1"/>
    </xf>
    <xf numFmtId="2" fontId="79" fillId="0" borderId="31" xfId="0" applyNumberFormat="1" applyFont="1" applyFill="1" applyBorder="1" applyAlignment="1">
      <alignment horizontal="center" vertical="center" wrapText="1"/>
    </xf>
    <xf numFmtId="191" fontId="79" fillId="0" borderId="31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Border="1" applyAlignment="1">
      <alignment horizontal="center" vertical="center"/>
    </xf>
    <xf numFmtId="10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0" xfId="65" applyNumberFormat="1" applyFont="1" applyBorder="1" applyAlignment="1" applyProtection="1">
      <alignment horizontal="center" vertical="center"/>
      <protection hidden="1" locked="0"/>
    </xf>
    <xf numFmtId="4" fontId="5" fillId="37" borderId="10" xfId="65" applyNumberFormat="1" applyFont="1" applyFill="1" applyBorder="1" applyAlignment="1" applyProtection="1">
      <alignment horizontal="center" vertical="center"/>
      <protection locked="0"/>
    </xf>
    <xf numFmtId="9" fontId="5" fillId="37" borderId="10" xfId="53" applyFont="1" applyFill="1" applyBorder="1" applyAlignment="1" applyProtection="1">
      <alignment horizontal="center" vertical="center"/>
      <protection hidden="1"/>
    </xf>
    <xf numFmtId="4" fontId="5" fillId="2" borderId="10" xfId="65" applyNumberFormat="1" applyFont="1" applyFill="1" applyBorder="1" applyAlignment="1" applyProtection="1">
      <alignment horizontal="center" vertical="center"/>
      <protection locked="0"/>
    </xf>
    <xf numFmtId="9" fontId="5" fillId="2" borderId="10" xfId="53" applyFont="1" applyFill="1" applyBorder="1" applyAlignment="1" applyProtection="1">
      <alignment horizontal="center" vertical="center"/>
      <protection hidden="1"/>
    </xf>
    <xf numFmtId="10" fontId="5" fillId="37" borderId="10" xfId="53" applyNumberFormat="1" applyFont="1" applyFill="1" applyBorder="1" applyAlignment="1" applyProtection="1">
      <alignment horizontal="center" vertical="center"/>
      <protection hidden="1"/>
    </xf>
    <xf numFmtId="10" fontId="5" fillId="2" borderId="10" xfId="53" applyNumberFormat="1" applyFont="1" applyFill="1" applyBorder="1" applyAlignment="1" applyProtection="1">
      <alignment horizontal="center" vertical="center"/>
      <protection hidden="1"/>
    </xf>
    <xf numFmtId="9" fontId="5" fillId="16" borderId="10" xfId="53" applyFont="1" applyFill="1" applyBorder="1" applyAlignment="1" applyProtection="1">
      <alignment horizontal="center" vertical="center"/>
      <protection hidden="1"/>
    </xf>
    <xf numFmtId="4" fontId="5" fillId="16" borderId="10" xfId="65" applyNumberFormat="1" applyFont="1" applyFill="1" applyBorder="1" applyAlignment="1" applyProtection="1">
      <alignment horizontal="center" vertical="center"/>
      <protection hidden="1"/>
    </xf>
    <xf numFmtId="4" fontId="5" fillId="16" borderId="10" xfId="65" applyNumberFormat="1" applyFont="1" applyFill="1" applyBorder="1" applyAlignment="1" applyProtection="1">
      <alignment vertical="center"/>
      <protection hidden="1"/>
    </xf>
    <xf numFmtId="10" fontId="5" fillId="16" borderId="10" xfId="53" applyNumberFormat="1" applyFont="1" applyFill="1" applyBorder="1" applyAlignment="1" applyProtection="1">
      <alignment vertical="center"/>
      <protection hidden="1"/>
    </xf>
    <xf numFmtId="10" fontId="5" fillId="16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/>
    </xf>
    <xf numFmtId="9" fontId="5" fillId="2" borderId="23" xfId="53" applyFont="1" applyFill="1" applyBorder="1" applyAlignment="1" applyProtection="1">
      <alignment horizontal="center" vertical="center"/>
      <protection hidden="1"/>
    </xf>
    <xf numFmtId="10" fontId="5" fillId="2" borderId="23" xfId="53" applyNumberFormat="1" applyFont="1" applyFill="1" applyBorder="1" applyAlignment="1" applyProtection="1">
      <alignment horizontal="center" vertical="center"/>
      <protection hidden="1"/>
    </xf>
    <xf numFmtId="10" fontId="5" fillId="16" borderId="23" xfId="53" applyNumberFormat="1" applyFont="1" applyFill="1" applyBorder="1" applyAlignment="1" applyProtection="1">
      <alignment horizontal="center" vertical="center"/>
      <protection hidden="1"/>
    </xf>
    <xf numFmtId="4" fontId="5" fillId="19" borderId="47" xfId="0" applyNumberFormat="1" applyFont="1" applyFill="1" applyBorder="1" applyAlignment="1" applyProtection="1">
      <alignment horizontal="center" vertical="center"/>
      <protection hidden="1"/>
    </xf>
    <xf numFmtId="4" fontId="5" fillId="38" borderId="47" xfId="65" applyNumberFormat="1" applyFont="1" applyFill="1" applyBorder="1" applyAlignment="1" applyProtection="1">
      <alignment vertical="center"/>
      <protection hidden="1"/>
    </xf>
    <xf numFmtId="4" fontId="5" fillId="19" borderId="47" xfId="65" applyNumberFormat="1" applyFont="1" applyFill="1" applyBorder="1" applyAlignment="1" applyProtection="1">
      <alignment vertical="center"/>
      <protection hidden="1"/>
    </xf>
    <xf numFmtId="10" fontId="5" fillId="19" borderId="47" xfId="53" applyNumberFormat="1" applyFont="1" applyFill="1" applyBorder="1" applyAlignment="1" applyProtection="1">
      <alignment vertical="center"/>
      <protection hidden="1"/>
    </xf>
    <xf numFmtId="4" fontId="5" fillId="19" borderId="47" xfId="0" applyNumberFormat="1" applyFont="1" applyFill="1" applyBorder="1" applyAlignment="1" applyProtection="1">
      <alignment vertical="center"/>
      <protection hidden="1"/>
    </xf>
    <xf numFmtId="10" fontId="5" fillId="19" borderId="47" xfId="53" applyNumberFormat="1" applyFont="1" applyFill="1" applyBorder="1" applyAlignment="1" applyProtection="1">
      <alignment horizontal="center" vertical="center"/>
      <protection hidden="1"/>
    </xf>
    <xf numFmtId="9" fontId="5" fillId="19" borderId="37" xfId="53" applyNumberFormat="1" applyFont="1" applyFill="1" applyBorder="1" applyAlignment="1" applyProtection="1">
      <alignment horizontal="center" vertical="center"/>
      <protection hidden="1"/>
    </xf>
    <xf numFmtId="4" fontId="4" fillId="0" borderId="2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3" fillId="0" borderId="0" xfId="49" applyFont="1" applyAlignment="1">
      <alignment horizontal="left" vertical="top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53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14" fillId="0" borderId="0" xfId="49" applyFont="1" applyAlignment="1">
      <alignment horizontal="left" vertical="top"/>
      <protection/>
    </xf>
    <xf numFmtId="0" fontId="0" fillId="0" borderId="55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justify"/>
    </xf>
    <xf numFmtId="0" fontId="0" fillId="0" borderId="42" xfId="0" applyFont="1" applyBorder="1" applyAlignment="1">
      <alignment horizontal="left" vertical="justify"/>
    </xf>
    <xf numFmtId="0" fontId="0" fillId="0" borderId="56" xfId="0" applyFont="1" applyBorder="1" applyAlignment="1">
      <alignment horizontal="left" vertical="justify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5" borderId="19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7" fontId="2" fillId="0" borderId="55" xfId="0" applyNumberFormat="1" applyFont="1" applyBorder="1" applyAlignment="1">
      <alignment horizontal="center" vertical="center"/>
    </xf>
    <xf numFmtId="17" fontId="2" fillId="0" borderId="56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8" fillId="0" borderId="0" xfId="0" applyFont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center" vertical="center" wrapText="1"/>
      <protection/>
    </xf>
    <xf numFmtId="0" fontId="15" fillId="37" borderId="10" xfId="0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0" fontId="15" fillId="16" borderId="46" xfId="0" applyFont="1" applyFill="1" applyBorder="1" applyAlignment="1" applyProtection="1">
      <alignment horizontal="left" vertical="center"/>
      <protection hidden="1"/>
    </xf>
    <xf numFmtId="0" fontId="15" fillId="16" borderId="10" xfId="0" applyFont="1" applyFill="1" applyBorder="1" applyAlignment="1" applyProtection="1">
      <alignment horizontal="left" vertical="center"/>
      <protection hidden="1"/>
    </xf>
    <xf numFmtId="0" fontId="15" fillId="39" borderId="10" xfId="0" applyFont="1" applyFill="1" applyBorder="1" applyAlignment="1" applyProtection="1">
      <alignment horizontal="center" vertical="center" wrapText="1"/>
      <protection/>
    </xf>
    <xf numFmtId="0" fontId="15" fillId="39" borderId="4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5" fillId="19" borderId="22" xfId="0" applyFont="1" applyFill="1" applyBorder="1" applyAlignment="1" applyProtection="1">
      <alignment horizontal="left" vertical="center"/>
      <protection/>
    </xf>
    <xf numFmtId="0" fontId="15" fillId="19" borderId="47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4" fillId="0" borderId="5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0" fillId="0" borderId="58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5" fillId="37" borderId="10" xfId="0" applyFont="1" applyFill="1" applyBorder="1" applyAlignment="1" applyProtection="1">
      <alignment horizontal="center" vertical="center"/>
      <protection hidden="1"/>
    </xf>
    <xf numFmtId="0" fontId="15" fillId="39" borderId="10" xfId="0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 hidden="1" locked="0"/>
    </xf>
    <xf numFmtId="4" fontId="74" fillId="0" borderId="55" xfId="0" applyNumberFormat="1" applyFont="1" applyFill="1" applyBorder="1" applyAlignment="1" applyProtection="1">
      <alignment horizontal="center" vertical="center"/>
      <protection locked="0"/>
    </xf>
    <xf numFmtId="4" fontId="74" fillId="0" borderId="42" xfId="0" applyNumberFormat="1" applyFont="1" applyFill="1" applyBorder="1" applyAlignment="1" applyProtection="1">
      <alignment horizontal="center" vertical="center"/>
      <protection locked="0"/>
    </xf>
    <xf numFmtId="4" fontId="74" fillId="0" borderId="56" xfId="0" applyNumberFormat="1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0" fillId="0" borderId="48" xfId="0" applyFont="1" applyFill="1" applyBorder="1" applyAlignment="1" applyProtection="1">
      <alignment horizontal="left" vertical="justify"/>
      <protection/>
    </xf>
    <xf numFmtId="0" fontId="10" fillId="0" borderId="12" xfId="0" applyFont="1" applyFill="1" applyBorder="1" applyAlignment="1" applyProtection="1">
      <alignment horizontal="left" vertical="justify"/>
      <protection/>
    </xf>
    <xf numFmtId="0" fontId="10" fillId="0" borderId="13" xfId="0" applyFont="1" applyFill="1" applyBorder="1" applyAlignment="1" applyProtection="1">
      <alignment horizontal="left" vertical="justify"/>
      <protection/>
    </xf>
    <xf numFmtId="0" fontId="10" fillId="0" borderId="65" xfId="0" applyFont="1" applyFill="1" applyBorder="1" applyAlignment="1" applyProtection="1">
      <alignment horizontal="left" vertical="justify"/>
      <protection/>
    </xf>
    <xf numFmtId="0" fontId="10" fillId="0" borderId="0" xfId="0" applyFont="1" applyFill="1" applyBorder="1" applyAlignment="1" applyProtection="1">
      <alignment horizontal="left" vertical="justify"/>
      <protection/>
    </xf>
    <xf numFmtId="0" fontId="10" fillId="0" borderId="15" xfId="0" applyFont="1" applyFill="1" applyBorder="1" applyAlignment="1" applyProtection="1">
      <alignment horizontal="left" vertical="justify"/>
      <protection/>
    </xf>
    <xf numFmtId="0" fontId="4" fillId="0" borderId="65" xfId="49" applyFont="1" applyBorder="1" applyAlignment="1">
      <alignment horizontal="center" wrapText="1"/>
      <protection/>
    </xf>
    <xf numFmtId="0" fontId="4" fillId="0" borderId="0" xfId="49" applyFont="1" applyBorder="1" applyAlignment="1">
      <alignment horizontal="center" wrapText="1"/>
      <protection/>
    </xf>
    <xf numFmtId="0" fontId="15" fillId="0" borderId="14" xfId="0" applyFont="1" applyFill="1" applyBorder="1" applyAlignment="1" applyProtection="1">
      <alignment horizontal="center" vertical="justify"/>
      <protection/>
    </xf>
    <xf numFmtId="0" fontId="15" fillId="0" borderId="0" xfId="0" applyFont="1" applyFill="1" applyBorder="1" applyAlignment="1" applyProtection="1">
      <alignment horizontal="center" vertical="justify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10" fillId="0" borderId="65" xfId="49" applyFont="1" applyBorder="1" applyAlignment="1">
      <alignment horizontal="center"/>
      <protection/>
    </xf>
    <xf numFmtId="0" fontId="10" fillId="0" borderId="0" xfId="49" applyFont="1" applyBorder="1" applyAlignment="1">
      <alignment horizontal="center"/>
      <protection/>
    </xf>
    <xf numFmtId="0" fontId="15" fillId="0" borderId="55" xfId="0" applyFont="1" applyBorder="1" applyAlignment="1" applyProtection="1">
      <alignment horizontal="center" vertical="center"/>
      <protection/>
    </xf>
    <xf numFmtId="0" fontId="15" fillId="0" borderId="42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horizontal="center" vertical="center"/>
      <protection/>
    </xf>
    <xf numFmtId="0" fontId="19" fillId="0" borderId="34" xfId="0" applyFont="1" applyFill="1" applyBorder="1" applyAlignment="1">
      <alignment horizontal="left" vertical="top" wrapText="1" indent="4"/>
    </xf>
    <xf numFmtId="0" fontId="19" fillId="0" borderId="66" xfId="0" applyFont="1" applyFill="1" applyBorder="1" applyAlignment="1">
      <alignment horizontal="left" vertical="top" wrapText="1" indent="4"/>
    </xf>
    <xf numFmtId="0" fontId="16" fillId="36" borderId="67" xfId="0" applyFont="1" applyFill="1" applyBorder="1" applyAlignment="1">
      <alignment horizontal="center" vertical="center" wrapText="1"/>
    </xf>
    <xf numFmtId="0" fontId="16" fillId="36" borderId="68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left" vertical="top" wrapText="1" indent="10"/>
    </xf>
    <xf numFmtId="0" fontId="16" fillId="34" borderId="69" xfId="0" applyFont="1" applyFill="1" applyBorder="1" applyAlignment="1">
      <alignment horizontal="left" vertical="top" wrapText="1" indent="10"/>
    </xf>
    <xf numFmtId="0" fontId="16" fillId="34" borderId="66" xfId="0" applyFont="1" applyFill="1" applyBorder="1" applyAlignment="1">
      <alignment horizontal="left" vertical="top" wrapText="1" indent="10"/>
    </xf>
    <xf numFmtId="0" fontId="0" fillId="0" borderId="70" xfId="0" applyFill="1" applyBorder="1" applyAlignment="1">
      <alignment horizontal="left" wrapText="1"/>
    </xf>
    <xf numFmtId="0" fontId="0" fillId="0" borderId="71" xfId="0" applyFill="1" applyBorder="1" applyAlignment="1">
      <alignment horizontal="left" wrapText="1"/>
    </xf>
    <xf numFmtId="0" fontId="0" fillId="0" borderId="72" xfId="0" applyFill="1" applyBorder="1" applyAlignment="1">
      <alignment horizontal="left" wrapText="1"/>
    </xf>
    <xf numFmtId="0" fontId="16" fillId="36" borderId="34" xfId="0" applyFont="1" applyFill="1" applyBorder="1" applyAlignment="1">
      <alignment horizontal="center" vertical="top" wrapText="1"/>
    </xf>
    <xf numFmtId="0" fontId="16" fillId="36" borderId="66" xfId="0" applyFont="1" applyFill="1" applyBorder="1" applyAlignment="1">
      <alignment horizontal="center" vertical="top" wrapText="1"/>
    </xf>
    <xf numFmtId="0" fontId="16" fillId="36" borderId="69" xfId="0" applyFont="1" applyFill="1" applyBorder="1" applyAlignment="1">
      <alignment horizontal="center" vertical="top" wrapText="1"/>
    </xf>
    <xf numFmtId="0" fontId="19" fillId="0" borderId="70" xfId="0" applyFont="1" applyFill="1" applyBorder="1" applyAlignment="1">
      <alignment horizontal="left" vertical="center" wrapText="1"/>
    </xf>
    <xf numFmtId="0" fontId="19" fillId="0" borderId="72" xfId="0" applyFont="1" applyFill="1" applyBorder="1" applyAlignment="1">
      <alignment horizontal="left" vertical="center" wrapText="1"/>
    </xf>
    <xf numFmtId="0" fontId="19" fillId="0" borderId="73" xfId="0" applyFont="1" applyFill="1" applyBorder="1" applyAlignment="1">
      <alignment horizontal="left" vertical="center" wrapText="1"/>
    </xf>
    <xf numFmtId="0" fontId="19" fillId="0" borderId="74" xfId="0" applyFont="1" applyFill="1" applyBorder="1" applyAlignment="1">
      <alignment horizontal="left" vertical="center" wrapText="1"/>
    </xf>
    <xf numFmtId="9" fontId="80" fillId="0" borderId="34" xfId="0" applyNumberFormat="1" applyFont="1" applyFill="1" applyBorder="1" applyAlignment="1">
      <alignment horizontal="center" vertical="center" shrinkToFit="1"/>
    </xf>
    <xf numFmtId="9" fontId="80" fillId="0" borderId="66" xfId="0" applyNumberFormat="1" applyFont="1" applyFill="1" applyBorder="1" applyAlignment="1">
      <alignment horizontal="center" vertical="center" shrinkToFit="1"/>
    </xf>
    <xf numFmtId="0" fontId="16" fillId="36" borderId="67" xfId="0" applyFont="1" applyFill="1" applyBorder="1" applyAlignment="1">
      <alignment horizontal="left" vertical="center" wrapText="1"/>
    </xf>
    <xf numFmtId="0" fontId="16" fillId="36" borderId="68" xfId="0" applyFont="1" applyFill="1" applyBorder="1" applyAlignment="1">
      <alignment horizontal="left" vertical="center" wrapText="1"/>
    </xf>
    <xf numFmtId="0" fontId="8" fillId="0" borderId="75" xfId="0" applyFont="1" applyFill="1" applyBorder="1" applyAlignment="1">
      <alignment horizontal="center" wrapText="1"/>
    </xf>
    <xf numFmtId="0" fontId="16" fillId="40" borderId="34" xfId="0" applyFont="1" applyFill="1" applyBorder="1" applyAlignment="1">
      <alignment horizontal="center" vertical="center" wrapText="1"/>
    </xf>
    <xf numFmtId="0" fontId="16" fillId="40" borderId="69" xfId="0" applyFont="1" applyFill="1" applyBorder="1" applyAlignment="1">
      <alignment horizontal="center" vertical="center" wrapText="1"/>
    </xf>
    <xf numFmtId="0" fontId="16" fillId="40" borderId="66" xfId="0" applyFont="1" applyFill="1" applyBorder="1" applyAlignment="1">
      <alignment horizontal="center" vertical="center" wrapText="1"/>
    </xf>
    <xf numFmtId="0" fontId="16" fillId="36" borderId="67" xfId="0" applyFont="1" applyFill="1" applyBorder="1" applyAlignment="1">
      <alignment horizontal="left" vertical="center" wrapText="1" indent="2"/>
    </xf>
    <xf numFmtId="0" fontId="16" fillId="36" borderId="68" xfId="0" applyFont="1" applyFill="1" applyBorder="1" applyAlignment="1">
      <alignment horizontal="left" vertical="center" wrapText="1" indent="2"/>
    </xf>
    <xf numFmtId="0" fontId="16" fillId="36" borderId="67" xfId="0" applyFont="1" applyFill="1" applyBorder="1" applyAlignment="1">
      <alignment horizontal="left" vertical="center" wrapText="1" indent="3"/>
    </xf>
    <xf numFmtId="0" fontId="16" fillId="36" borderId="68" xfId="0" applyFont="1" applyFill="1" applyBorder="1" applyAlignment="1">
      <alignment horizontal="left" vertical="center" wrapText="1" indent="3"/>
    </xf>
    <xf numFmtId="0" fontId="0" fillId="0" borderId="73" xfId="0" applyFill="1" applyBorder="1" applyAlignment="1">
      <alignment horizontal="left" wrapText="1"/>
    </xf>
    <xf numFmtId="0" fontId="0" fillId="0" borderId="75" xfId="0" applyFill="1" applyBorder="1" applyAlignment="1">
      <alignment horizontal="left" wrapText="1"/>
    </xf>
    <xf numFmtId="0" fontId="0" fillId="0" borderId="74" xfId="0" applyFill="1" applyBorder="1" applyAlignment="1">
      <alignment horizontal="left" wrapText="1"/>
    </xf>
    <xf numFmtId="0" fontId="0" fillId="0" borderId="12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0" fillId="0" borderId="17" xfId="0" applyFont="1" applyBorder="1" applyAlignment="1">
      <alignment horizontal="left" vertical="justify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4" fillId="0" borderId="20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left" vertical="justify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65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5.jpeg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266700</xdr:rowOff>
    </xdr:from>
    <xdr:to>
      <xdr:col>3</xdr:col>
      <xdr:colOff>19050</xdr:colOff>
      <xdr:row>1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533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323850</xdr:rowOff>
    </xdr:from>
    <xdr:to>
      <xdr:col>8</xdr:col>
      <xdr:colOff>590550</xdr:colOff>
      <xdr:row>2</xdr:row>
      <xdr:rowOff>104775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23850"/>
          <a:ext cx="1314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2543175</xdr:colOff>
      <xdr:row>0</xdr:row>
      <xdr:rowOff>85725</xdr:rowOff>
    </xdr:from>
    <xdr:to>
      <xdr:col>3</xdr:col>
      <xdr:colOff>2943225</xdr:colOff>
      <xdr:row>0</xdr:row>
      <xdr:rowOff>428625</xdr:rowOff>
    </xdr:to>
    <xdr:pic>
      <xdr:nvPicPr>
        <xdr:cNvPr id="3" name="Imagem 17" descr="C:\Users\DELL\AppData\Local\Microsoft\Windows\INetCache\Content.MSO\A5445091.t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857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4</xdr:col>
      <xdr:colOff>219075</xdr:colOff>
      <xdr:row>0</xdr:row>
      <xdr:rowOff>676275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114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0</xdr:row>
      <xdr:rowOff>95250</xdr:rowOff>
    </xdr:from>
    <xdr:to>
      <xdr:col>25</xdr:col>
      <xdr:colOff>361950</xdr:colOff>
      <xdr:row>0</xdr:row>
      <xdr:rowOff>752475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44475" y="95250"/>
          <a:ext cx="1876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619125</xdr:colOff>
      <xdr:row>0</xdr:row>
      <xdr:rowOff>85725</xdr:rowOff>
    </xdr:from>
    <xdr:to>
      <xdr:col>13</xdr:col>
      <xdr:colOff>400050</xdr:colOff>
      <xdr:row>0</xdr:row>
      <xdr:rowOff>428625</xdr:rowOff>
    </xdr:to>
    <xdr:pic>
      <xdr:nvPicPr>
        <xdr:cNvPr id="3" name="Imagem 17" descr="C:\Users\DELL\AppData\Local\Microsoft\Windows\INetCache\Content.MSO\A5445091.t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857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26</xdr:row>
      <xdr:rowOff>152400</xdr:rowOff>
    </xdr:from>
    <xdr:to>
      <xdr:col>2</xdr:col>
      <xdr:colOff>5010150</xdr:colOff>
      <xdr:row>27</xdr:row>
      <xdr:rowOff>447675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6429375"/>
          <a:ext cx="5029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85725</xdr:rowOff>
    </xdr:from>
    <xdr:to>
      <xdr:col>2</xdr:col>
      <xdr:colOff>762000</xdr:colOff>
      <xdr:row>2</xdr:row>
      <xdr:rowOff>85725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85725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3124200</xdr:colOff>
      <xdr:row>0</xdr:row>
      <xdr:rowOff>95250</xdr:rowOff>
    </xdr:from>
    <xdr:to>
      <xdr:col>2</xdr:col>
      <xdr:colOff>3581400</xdr:colOff>
      <xdr:row>2</xdr:row>
      <xdr:rowOff>9525</xdr:rowOff>
    </xdr:to>
    <xdr:pic>
      <xdr:nvPicPr>
        <xdr:cNvPr id="3" name="image4.jpe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95250"/>
          <a:ext cx="457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0</xdr:row>
      <xdr:rowOff>133350</xdr:rowOff>
    </xdr:from>
    <xdr:to>
      <xdr:col>4</xdr:col>
      <xdr:colOff>676275</xdr:colOff>
      <xdr:row>2</xdr:row>
      <xdr:rowOff>228600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77075" y="133350"/>
          <a:ext cx="1562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114300</xdr:rowOff>
    </xdr:from>
    <xdr:to>
      <xdr:col>2</xdr:col>
      <xdr:colOff>1104900</xdr:colOff>
      <xdr:row>2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2028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3114675</xdr:colOff>
      <xdr:row>0</xdr:row>
      <xdr:rowOff>76200</xdr:rowOff>
    </xdr:from>
    <xdr:to>
      <xdr:col>3</xdr:col>
      <xdr:colOff>323850</xdr:colOff>
      <xdr:row>0</xdr:row>
      <xdr:rowOff>419100</xdr:rowOff>
    </xdr:to>
    <xdr:pic>
      <xdr:nvPicPr>
        <xdr:cNvPr id="2" name="Imagem 17" descr="C:\Users\DELL\AppData\Local\Microsoft\Windows\INetCache\Content.MSO\A5445091.t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762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0</xdr:row>
      <xdr:rowOff>180975</xdr:rowOff>
    </xdr:from>
    <xdr:to>
      <xdr:col>8</xdr:col>
      <xdr:colOff>342900</xdr:colOff>
      <xdr:row>2</xdr:row>
      <xdr:rowOff>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80975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rse.cehop.se.gov.br/composicao.asp?font_sg_fonte=ORSE&amp;serv_nr_codigo=10346&amp;peri_nr_ano=2022&amp;peri_nr_mes=8&amp;peri_nr_ordem=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view="pageBreakPreview" zoomScale="90" zoomScaleSheetLayoutView="90" zoomScalePageLayoutView="0" workbookViewId="0" topLeftCell="A1">
      <selection activeCell="A8" sqref="A8:I8"/>
    </sheetView>
  </sheetViews>
  <sheetFormatPr defaultColWidth="9.140625" defaultRowHeight="12.75"/>
  <cols>
    <col min="1" max="1" width="10.00390625" style="9" customWidth="1"/>
    <col min="2" max="2" width="8.421875" style="9" customWidth="1"/>
    <col min="3" max="3" width="7.7109375" style="8" customWidth="1"/>
    <col min="4" max="4" width="60.28125" style="2" customWidth="1"/>
    <col min="5" max="5" width="5.28125" style="2" customWidth="1"/>
    <col min="6" max="6" width="8.7109375" style="2" bestFit="1" customWidth="1"/>
    <col min="7" max="8" width="11.7109375" style="2" bestFit="1" customWidth="1"/>
    <col min="9" max="9" width="13.8515625" style="2" bestFit="1" customWidth="1"/>
    <col min="10" max="10" width="10.57421875" style="3" bestFit="1" customWidth="1"/>
    <col min="11" max="11" width="13.140625" style="2" bestFit="1" customWidth="1"/>
    <col min="12" max="12" width="13.140625" style="2" customWidth="1"/>
    <col min="13" max="13" width="14.28125" style="2" customWidth="1"/>
    <col min="14" max="14" width="10.57421875" style="2" bestFit="1" customWidth="1"/>
    <col min="15" max="16" width="9.28125" style="2" bestFit="1" customWidth="1"/>
    <col min="17" max="16384" width="9.140625" style="2" customWidth="1"/>
  </cols>
  <sheetData>
    <row r="1" spans="1:9" ht="48.75" customHeight="1">
      <c r="A1" s="284" t="s">
        <v>51</v>
      </c>
      <c r="B1" s="284"/>
      <c r="C1" s="284"/>
      <c r="D1" s="284"/>
      <c r="E1" s="284"/>
      <c r="F1" s="284"/>
      <c r="G1" s="284"/>
      <c r="H1" s="284"/>
      <c r="I1" s="284"/>
    </row>
    <row r="2" spans="1:9" ht="15" customHeight="1">
      <c r="A2" s="284" t="s">
        <v>52</v>
      </c>
      <c r="B2" s="284"/>
      <c r="C2" s="284"/>
      <c r="D2" s="284"/>
      <c r="E2" s="284"/>
      <c r="F2" s="284"/>
      <c r="G2" s="284"/>
      <c r="H2" s="284"/>
      <c r="I2" s="284"/>
    </row>
    <row r="3" spans="1:9" ht="21.75" customHeight="1">
      <c r="A3" s="294" t="s">
        <v>133</v>
      </c>
      <c r="B3" s="294"/>
      <c r="C3" s="294"/>
      <c r="D3" s="294"/>
      <c r="E3" s="294"/>
      <c r="F3" s="294"/>
      <c r="G3" s="294"/>
      <c r="H3" s="294"/>
      <c r="I3" s="294"/>
    </row>
    <row r="4" spans="1:9" ht="14.25">
      <c r="A4" s="14" t="s">
        <v>14</v>
      </c>
      <c r="B4" s="271" t="s">
        <v>134</v>
      </c>
      <c r="C4" s="272"/>
      <c r="D4" s="272"/>
      <c r="E4" s="272"/>
      <c r="F4" s="272"/>
      <c r="G4" s="272"/>
      <c r="H4" s="272"/>
      <c r="I4" s="273"/>
    </row>
    <row r="5" spans="1:9" ht="29.25" customHeight="1">
      <c r="A5" s="14" t="s">
        <v>9</v>
      </c>
      <c r="B5" s="274" t="s">
        <v>208</v>
      </c>
      <c r="C5" s="275"/>
      <c r="D5" s="275"/>
      <c r="E5" s="275"/>
      <c r="F5" s="275"/>
      <c r="G5" s="275"/>
      <c r="H5" s="275"/>
      <c r="I5" s="276"/>
    </row>
    <row r="6" spans="1:16" ht="14.25" customHeight="1">
      <c r="A6" s="70" t="s">
        <v>26</v>
      </c>
      <c r="B6" s="287">
        <v>44866</v>
      </c>
      <c r="C6" s="288"/>
      <c r="D6" s="286" t="s">
        <v>204</v>
      </c>
      <c r="E6" s="286"/>
      <c r="F6" s="286"/>
      <c r="G6" s="285" t="s">
        <v>28</v>
      </c>
      <c r="H6" s="285"/>
      <c r="I6" s="42">
        <v>1.1734</v>
      </c>
      <c r="P6" s="21"/>
    </row>
    <row r="7" spans="1:16" ht="14.25" customHeight="1">
      <c r="A7" s="14"/>
      <c r="B7" s="14"/>
      <c r="C7" s="25"/>
      <c r="D7" s="7"/>
      <c r="E7" s="13" t="s">
        <v>34</v>
      </c>
      <c r="F7" s="26">
        <v>0.26</v>
      </c>
      <c r="G7" s="285" t="s">
        <v>29</v>
      </c>
      <c r="H7" s="285"/>
      <c r="I7" s="42">
        <v>0.7159</v>
      </c>
      <c r="P7" s="21"/>
    </row>
    <row r="8" spans="1:16" ht="18.75" thickBot="1">
      <c r="A8" s="281" t="s">
        <v>8</v>
      </c>
      <c r="B8" s="281"/>
      <c r="C8" s="281"/>
      <c r="D8" s="281"/>
      <c r="E8" s="281"/>
      <c r="F8" s="281"/>
      <c r="G8" s="281"/>
      <c r="H8" s="281"/>
      <c r="I8" s="281"/>
      <c r="J8" s="11"/>
      <c r="P8" s="21"/>
    </row>
    <row r="9" spans="1:11" ht="30" customHeight="1" thickBot="1">
      <c r="A9" s="136" t="s">
        <v>32</v>
      </c>
      <c r="B9" s="137" t="s">
        <v>66</v>
      </c>
      <c r="C9" s="137" t="s">
        <v>10</v>
      </c>
      <c r="D9" s="137" t="s">
        <v>11</v>
      </c>
      <c r="E9" s="137" t="s">
        <v>203</v>
      </c>
      <c r="F9" s="137" t="s">
        <v>202</v>
      </c>
      <c r="G9" s="138" t="s">
        <v>30</v>
      </c>
      <c r="H9" s="138" t="s">
        <v>31</v>
      </c>
      <c r="I9" s="139" t="s">
        <v>35</v>
      </c>
      <c r="J9" s="11"/>
      <c r="K9" s="15"/>
    </row>
    <row r="10" spans="1:10" ht="14.25">
      <c r="A10" s="163"/>
      <c r="B10" s="164"/>
      <c r="C10" s="165" t="s">
        <v>0</v>
      </c>
      <c r="D10" s="263" t="s">
        <v>1</v>
      </c>
      <c r="E10" s="264"/>
      <c r="F10" s="264"/>
      <c r="G10" s="264"/>
      <c r="H10" s="264"/>
      <c r="I10" s="265"/>
      <c r="J10" s="11"/>
    </row>
    <row r="11" spans="1:13" ht="14.25">
      <c r="A11" s="196">
        <v>11340</v>
      </c>
      <c r="B11" s="23" t="s">
        <v>76</v>
      </c>
      <c r="C11" s="32" t="s">
        <v>2</v>
      </c>
      <c r="D11" s="29" t="s">
        <v>36</v>
      </c>
      <c r="E11" s="32" t="s">
        <v>13</v>
      </c>
      <c r="F11" s="40">
        <f>'M CALC D DRENAGEM'!H9</f>
        <v>6</v>
      </c>
      <c r="G11" s="40">
        <v>159.67</v>
      </c>
      <c r="H11" s="41">
        <f>G11*1.26</f>
        <v>201.18</v>
      </c>
      <c r="I11" s="124">
        <f>F11*H11</f>
        <v>1207.08</v>
      </c>
      <c r="J11" s="11"/>
      <c r="K11" s="4"/>
      <c r="M11" s="15"/>
    </row>
    <row r="12" spans="1:13" ht="25.5">
      <c r="A12" s="196">
        <v>12697</v>
      </c>
      <c r="B12" s="23" t="s">
        <v>57</v>
      </c>
      <c r="C12" s="32" t="s">
        <v>54</v>
      </c>
      <c r="D12" s="30" t="s">
        <v>53</v>
      </c>
      <c r="E12" s="32" t="s">
        <v>38</v>
      </c>
      <c r="F12" s="40">
        <v>8</v>
      </c>
      <c r="G12" s="40">
        <v>86.2</v>
      </c>
      <c r="H12" s="41">
        <f>G12*1.26</f>
        <v>108.61</v>
      </c>
      <c r="I12" s="124">
        <f>F12*H12</f>
        <v>868.88</v>
      </c>
      <c r="J12" s="11"/>
      <c r="K12" s="4"/>
      <c r="M12" s="15"/>
    </row>
    <row r="13" spans="1:13" ht="14.25">
      <c r="A13" s="196">
        <v>99063</v>
      </c>
      <c r="B13" s="23" t="s">
        <v>56</v>
      </c>
      <c r="C13" s="32" t="s">
        <v>59</v>
      </c>
      <c r="D13" s="29" t="s">
        <v>201</v>
      </c>
      <c r="E13" s="32" t="s">
        <v>7</v>
      </c>
      <c r="F13" s="40">
        <f>F51</f>
        <v>5390</v>
      </c>
      <c r="G13" s="40">
        <v>4.57</v>
      </c>
      <c r="H13" s="41">
        <f>G13*1.26</f>
        <v>5.76</v>
      </c>
      <c r="I13" s="124">
        <f>F13*H13</f>
        <v>31046.4</v>
      </c>
      <c r="J13" s="11"/>
      <c r="K13" s="4"/>
      <c r="M13" s="15"/>
    </row>
    <row r="14" spans="1:13" ht="14.25">
      <c r="A14" s="196" t="s">
        <v>77</v>
      </c>
      <c r="B14" s="23" t="s">
        <v>76</v>
      </c>
      <c r="C14" s="32" t="s">
        <v>70</v>
      </c>
      <c r="D14" s="29" t="s">
        <v>69</v>
      </c>
      <c r="E14" s="32" t="s">
        <v>13</v>
      </c>
      <c r="F14" s="40">
        <v>6</v>
      </c>
      <c r="G14" s="40">
        <v>725</v>
      </c>
      <c r="H14" s="41">
        <f>G14*1.26</f>
        <v>913.5</v>
      </c>
      <c r="I14" s="124">
        <f>F14*H14</f>
        <v>5481</v>
      </c>
      <c r="J14" s="11"/>
      <c r="K14" s="4"/>
      <c r="M14" s="15"/>
    </row>
    <row r="15" spans="1:13" ht="14.25">
      <c r="A15" s="289" t="s">
        <v>65</v>
      </c>
      <c r="B15" s="290"/>
      <c r="C15" s="290"/>
      <c r="D15" s="290"/>
      <c r="E15" s="290"/>
      <c r="F15" s="290"/>
      <c r="G15" s="290"/>
      <c r="H15" s="290"/>
      <c r="I15" s="246">
        <f>SUM(I11:I14)</f>
        <v>38603.36</v>
      </c>
      <c r="J15" s="11"/>
      <c r="K15" s="4"/>
      <c r="M15" s="15"/>
    </row>
    <row r="16" spans="1:13" ht="15" thickBot="1">
      <c r="A16" s="13"/>
      <c r="B16" s="13"/>
      <c r="C16" s="13"/>
      <c r="D16" s="13"/>
      <c r="E16" s="13"/>
      <c r="F16" s="13"/>
      <c r="G16" s="13"/>
      <c r="H16" s="13"/>
      <c r="I16" s="205"/>
      <c r="J16" s="11"/>
      <c r="K16" s="4"/>
      <c r="M16" s="15"/>
    </row>
    <row r="17" spans="1:13" ht="14.25">
      <c r="A17" s="163"/>
      <c r="B17" s="164"/>
      <c r="C17" s="165" t="s">
        <v>3</v>
      </c>
      <c r="D17" s="250" t="s">
        <v>158</v>
      </c>
      <c r="E17" s="251"/>
      <c r="F17" s="251"/>
      <c r="G17" s="251"/>
      <c r="H17" s="251"/>
      <c r="I17" s="252"/>
      <c r="J17" s="11"/>
      <c r="K17" s="4"/>
      <c r="M17" s="15"/>
    </row>
    <row r="18" spans="1:13" ht="14.25">
      <c r="A18" s="206" t="s">
        <v>159</v>
      </c>
      <c r="B18" s="206" t="s">
        <v>56</v>
      </c>
      <c r="C18" s="32" t="s">
        <v>4</v>
      </c>
      <c r="D18" s="207" t="s">
        <v>160</v>
      </c>
      <c r="E18" s="206" t="s">
        <v>161</v>
      </c>
      <c r="F18" s="208">
        <v>10</v>
      </c>
      <c r="G18" s="209">
        <v>1200</v>
      </c>
      <c r="H18" s="209">
        <f>ROUND(G18*1.2977,2)</f>
        <v>1557.24</v>
      </c>
      <c r="I18" s="209">
        <f>F18*H18</f>
        <v>15572.4</v>
      </c>
      <c r="J18" s="11"/>
      <c r="K18" s="4"/>
      <c r="M18" s="15"/>
    </row>
    <row r="19" spans="1:13" ht="25.5">
      <c r="A19" s="206" t="s">
        <v>163</v>
      </c>
      <c r="B19" s="206" t="s">
        <v>56</v>
      </c>
      <c r="C19" s="32" t="s">
        <v>5</v>
      </c>
      <c r="D19" s="210" t="s">
        <v>162</v>
      </c>
      <c r="E19" s="206" t="s">
        <v>161</v>
      </c>
      <c r="F19" s="208">
        <v>10</v>
      </c>
      <c r="G19" s="209">
        <v>2800</v>
      </c>
      <c r="H19" s="209">
        <f>ROUND(G19*1.2977,2)</f>
        <v>3633.56</v>
      </c>
      <c r="I19" s="209">
        <f>F19*H19</f>
        <v>36335.6</v>
      </c>
      <c r="J19" s="11"/>
      <c r="K19" s="4">
        <f>G19+G18</f>
        <v>4000</v>
      </c>
      <c r="M19" s="15"/>
    </row>
    <row r="20" spans="1:13" ht="14.25">
      <c r="A20" s="289" t="s">
        <v>50</v>
      </c>
      <c r="B20" s="290"/>
      <c r="C20" s="290"/>
      <c r="D20" s="290"/>
      <c r="E20" s="290"/>
      <c r="F20" s="290"/>
      <c r="G20" s="290"/>
      <c r="H20" s="290"/>
      <c r="I20" s="191">
        <f>SUM(I17:I19)</f>
        <v>51908</v>
      </c>
      <c r="J20" s="11"/>
      <c r="K20" s="4"/>
      <c r="M20" s="15"/>
    </row>
    <row r="21" spans="1:13" ht="14.25">
      <c r="A21" s="13"/>
      <c r="B21" s="13"/>
      <c r="C21" s="13"/>
      <c r="D21" s="13"/>
      <c r="E21" s="13"/>
      <c r="F21" s="13"/>
      <c r="G21" s="13"/>
      <c r="H21" s="13"/>
      <c r="I21" s="205"/>
      <c r="J21" s="11"/>
      <c r="K21" s="4"/>
      <c r="M21" s="15"/>
    </row>
    <row r="22" spans="1:13" ht="10.5" customHeight="1" thickBot="1">
      <c r="A22" s="247"/>
      <c r="B22" s="248"/>
      <c r="C22" s="248"/>
      <c r="D22" s="248"/>
      <c r="E22" s="248"/>
      <c r="F22" s="248"/>
      <c r="G22" s="248"/>
      <c r="H22" s="248"/>
      <c r="I22" s="249"/>
      <c r="J22" s="11"/>
      <c r="K22" s="4"/>
      <c r="M22" s="15"/>
    </row>
    <row r="23" spans="1:13" ht="14.25">
      <c r="A23" s="163"/>
      <c r="B23" s="164"/>
      <c r="C23" s="165">
        <v>3</v>
      </c>
      <c r="D23" s="250" t="s">
        <v>12</v>
      </c>
      <c r="E23" s="251"/>
      <c r="F23" s="251"/>
      <c r="G23" s="251"/>
      <c r="H23" s="251"/>
      <c r="I23" s="252"/>
      <c r="J23" s="11"/>
      <c r="K23" s="4"/>
      <c r="M23" s="15"/>
    </row>
    <row r="24" spans="1:13" ht="25.5">
      <c r="A24" s="196">
        <v>280029</v>
      </c>
      <c r="B24" s="23" t="s">
        <v>76</v>
      </c>
      <c r="C24" s="32" t="s">
        <v>33</v>
      </c>
      <c r="D24" s="30" t="s">
        <v>125</v>
      </c>
      <c r="E24" s="38" t="s">
        <v>13</v>
      </c>
      <c r="F24" s="28">
        <f>F47</f>
        <v>5390</v>
      </c>
      <c r="G24" s="40">
        <v>0.74</v>
      </c>
      <c r="H24" s="41">
        <f>G24*1.26</f>
        <v>0.93</v>
      </c>
      <c r="I24" s="28">
        <f>H24*F24</f>
        <v>5012.7</v>
      </c>
      <c r="J24" s="11"/>
      <c r="K24" s="4"/>
      <c r="M24" s="15"/>
    </row>
    <row r="25" spans="1:13" ht="25.5">
      <c r="A25" s="196">
        <v>100577</v>
      </c>
      <c r="B25" s="23" t="s">
        <v>56</v>
      </c>
      <c r="C25" s="32" t="s">
        <v>19</v>
      </c>
      <c r="D25" s="51" t="s">
        <v>122</v>
      </c>
      <c r="E25" s="38" t="s">
        <v>16</v>
      </c>
      <c r="F25" s="28">
        <v>100</v>
      </c>
      <c r="G25" s="40">
        <v>0.78</v>
      </c>
      <c r="H25" s="41">
        <f>G25*1.26</f>
        <v>0.98</v>
      </c>
      <c r="I25" s="28">
        <f>H25*F25</f>
        <v>98</v>
      </c>
      <c r="J25" s="11"/>
      <c r="K25" s="4"/>
      <c r="M25" s="15"/>
    </row>
    <row r="26" spans="1:13" ht="38.25">
      <c r="A26" s="196">
        <v>72849</v>
      </c>
      <c r="B26" s="23" t="s">
        <v>76</v>
      </c>
      <c r="C26" s="32" t="s">
        <v>118</v>
      </c>
      <c r="D26" s="31" t="s">
        <v>148</v>
      </c>
      <c r="E26" s="38" t="s">
        <v>16</v>
      </c>
      <c r="F26" s="28">
        <v>100</v>
      </c>
      <c r="G26" s="40">
        <v>107</v>
      </c>
      <c r="H26" s="41">
        <f>G26*1.26</f>
        <v>134.82</v>
      </c>
      <c r="I26" s="28">
        <f>H26*F26</f>
        <v>13482</v>
      </c>
      <c r="J26" s="11"/>
      <c r="K26" s="4"/>
      <c r="M26" s="15"/>
    </row>
    <row r="27" spans="1:13" ht="25.5">
      <c r="A27" s="196">
        <v>96396</v>
      </c>
      <c r="B27" s="23" t="s">
        <v>56</v>
      </c>
      <c r="C27" s="32" t="s">
        <v>126</v>
      </c>
      <c r="D27" s="201" t="s">
        <v>152</v>
      </c>
      <c r="E27" s="38" t="s">
        <v>16</v>
      </c>
      <c r="F27" s="28">
        <v>100</v>
      </c>
      <c r="G27" s="40">
        <v>171.77</v>
      </c>
      <c r="H27" s="41">
        <f>G27*1.26</f>
        <v>216.43</v>
      </c>
      <c r="I27" s="28">
        <f>H27*F27</f>
        <v>21643</v>
      </c>
      <c r="J27" s="11"/>
      <c r="K27" s="4"/>
      <c r="M27" s="15"/>
    </row>
    <row r="28" spans="1:13" ht="15" thickBot="1">
      <c r="A28" s="291" t="s">
        <v>187</v>
      </c>
      <c r="B28" s="292"/>
      <c r="C28" s="292"/>
      <c r="D28" s="292"/>
      <c r="E28" s="292"/>
      <c r="F28" s="292"/>
      <c r="G28" s="292"/>
      <c r="H28" s="293"/>
      <c r="I28" s="174">
        <f>SUM(I24:I26)</f>
        <v>18592.7</v>
      </c>
      <c r="J28" s="11"/>
      <c r="K28" s="4"/>
      <c r="M28" s="15"/>
    </row>
    <row r="29" spans="1:13" ht="10.5" customHeight="1" thickBot="1">
      <c r="A29" s="257"/>
      <c r="B29" s="258"/>
      <c r="C29" s="258"/>
      <c r="D29" s="258"/>
      <c r="E29" s="258"/>
      <c r="F29" s="258"/>
      <c r="G29" s="258"/>
      <c r="H29" s="258"/>
      <c r="I29" s="259"/>
      <c r="J29" s="11"/>
      <c r="K29" s="4"/>
      <c r="M29" s="15"/>
    </row>
    <row r="30" spans="1:13" ht="15" customHeight="1" thickBot="1">
      <c r="A30" s="257" t="s">
        <v>72</v>
      </c>
      <c r="B30" s="258"/>
      <c r="C30" s="258"/>
      <c r="D30" s="258"/>
      <c r="E30" s="258"/>
      <c r="F30" s="258"/>
      <c r="G30" s="258"/>
      <c r="H30" s="258"/>
      <c r="I30" s="259"/>
      <c r="J30" s="11"/>
      <c r="K30" s="4"/>
      <c r="M30" s="15"/>
    </row>
    <row r="31" spans="1:13" ht="14.25" customHeight="1">
      <c r="A31" s="145"/>
      <c r="B31" s="144"/>
      <c r="C31" s="146">
        <v>4</v>
      </c>
      <c r="D31" s="263" t="s">
        <v>74</v>
      </c>
      <c r="E31" s="264"/>
      <c r="F31" s="264"/>
      <c r="G31" s="264"/>
      <c r="H31" s="264"/>
      <c r="I31" s="265"/>
      <c r="J31" s="11"/>
      <c r="K31" s="4"/>
      <c r="M31" s="15"/>
    </row>
    <row r="32" spans="1:13" ht="27" customHeight="1">
      <c r="A32" s="196">
        <v>180723</v>
      </c>
      <c r="B32" s="32" t="s">
        <v>76</v>
      </c>
      <c r="C32" s="32" t="s">
        <v>27</v>
      </c>
      <c r="D32" s="129" t="s">
        <v>120</v>
      </c>
      <c r="E32" s="167" t="s">
        <v>38</v>
      </c>
      <c r="F32" s="171">
        <v>280</v>
      </c>
      <c r="G32" s="166">
        <v>371.93</v>
      </c>
      <c r="H32" s="142">
        <f aca="true" t="shared" si="0" ref="H32:H37">G32*1.26</f>
        <v>468.63</v>
      </c>
      <c r="I32" s="143">
        <f aca="true" t="shared" si="1" ref="I32:I37">H32*F32</f>
        <v>131216.4</v>
      </c>
      <c r="J32" s="11"/>
      <c r="K32" s="4"/>
      <c r="M32" s="15"/>
    </row>
    <row r="33" spans="1:13" ht="27" customHeight="1">
      <c r="A33" s="196">
        <v>180722</v>
      </c>
      <c r="B33" s="32" t="s">
        <v>76</v>
      </c>
      <c r="C33" s="32" t="s">
        <v>145</v>
      </c>
      <c r="D33" s="129" t="s">
        <v>121</v>
      </c>
      <c r="E33" s="167" t="s">
        <v>38</v>
      </c>
      <c r="F33" s="172">
        <v>160</v>
      </c>
      <c r="G33" s="166">
        <v>241.74</v>
      </c>
      <c r="H33" s="142">
        <f t="shared" si="0"/>
        <v>304.59</v>
      </c>
      <c r="I33" s="143">
        <f t="shared" si="1"/>
        <v>48734.4</v>
      </c>
      <c r="J33" s="11"/>
      <c r="K33" s="4"/>
      <c r="M33" s="15"/>
    </row>
    <row r="34" spans="1:13" ht="17.25" customHeight="1">
      <c r="A34" s="196">
        <v>96620</v>
      </c>
      <c r="B34" s="32" t="s">
        <v>56</v>
      </c>
      <c r="C34" s="32" t="s">
        <v>165</v>
      </c>
      <c r="D34" s="31" t="s">
        <v>79</v>
      </c>
      <c r="E34" s="38" t="s">
        <v>16</v>
      </c>
      <c r="F34" s="41">
        <f>'M CALC D DRENAGEM'!H35</f>
        <v>27</v>
      </c>
      <c r="G34" s="40">
        <v>529.96</v>
      </c>
      <c r="H34" s="142">
        <f t="shared" si="0"/>
        <v>667.75</v>
      </c>
      <c r="I34" s="128">
        <f t="shared" si="1"/>
        <v>18029.25</v>
      </c>
      <c r="J34" s="11"/>
      <c r="K34" s="4"/>
      <c r="M34" s="16"/>
    </row>
    <row r="35" spans="1:11" ht="38.25" customHeight="1">
      <c r="A35" s="196">
        <v>97947</v>
      </c>
      <c r="B35" s="32" t="s">
        <v>56</v>
      </c>
      <c r="C35" s="32" t="s">
        <v>168</v>
      </c>
      <c r="D35" s="31" t="s">
        <v>119</v>
      </c>
      <c r="E35" s="1" t="s">
        <v>18</v>
      </c>
      <c r="F35" s="40">
        <v>52</v>
      </c>
      <c r="G35" s="40">
        <v>1493.07</v>
      </c>
      <c r="H35" s="142">
        <f t="shared" si="0"/>
        <v>1881.27</v>
      </c>
      <c r="I35" s="128">
        <f t="shared" si="1"/>
        <v>97826.04</v>
      </c>
      <c r="K35" s="15"/>
    </row>
    <row r="36" spans="1:11" ht="38.25">
      <c r="A36" s="196">
        <v>97994</v>
      </c>
      <c r="B36" s="32" t="s">
        <v>56</v>
      </c>
      <c r="C36" s="32" t="s">
        <v>169</v>
      </c>
      <c r="D36" s="173" t="s">
        <v>154</v>
      </c>
      <c r="E36" s="1" t="s">
        <v>18</v>
      </c>
      <c r="F36" s="40">
        <v>52</v>
      </c>
      <c r="G36" s="40">
        <v>672.66</v>
      </c>
      <c r="H36" s="142">
        <f t="shared" si="0"/>
        <v>847.55</v>
      </c>
      <c r="I36" s="140">
        <f t="shared" si="1"/>
        <v>44072.6</v>
      </c>
      <c r="K36" s="15"/>
    </row>
    <row r="37" spans="1:11" ht="51.75" thickBot="1">
      <c r="A37" s="196">
        <v>10346</v>
      </c>
      <c r="B37" s="32" t="s">
        <v>57</v>
      </c>
      <c r="C37" s="32" t="s">
        <v>170</v>
      </c>
      <c r="D37" s="202" t="s">
        <v>153</v>
      </c>
      <c r="E37" s="1" t="s">
        <v>18</v>
      </c>
      <c r="F37" s="40">
        <v>8</v>
      </c>
      <c r="G37" s="40">
        <v>1248.06</v>
      </c>
      <c r="H37" s="142">
        <f t="shared" si="0"/>
        <v>1572.56</v>
      </c>
      <c r="I37" s="140">
        <f t="shared" si="1"/>
        <v>12580.48</v>
      </c>
      <c r="K37" s="15"/>
    </row>
    <row r="38" spans="1:11" ht="15" thickBot="1">
      <c r="A38" s="268" t="s">
        <v>144</v>
      </c>
      <c r="B38" s="269"/>
      <c r="C38" s="269"/>
      <c r="D38" s="269"/>
      <c r="E38" s="269"/>
      <c r="F38" s="269"/>
      <c r="G38" s="269"/>
      <c r="H38" s="269"/>
      <c r="I38" s="141">
        <f>SUM(I32:I37)</f>
        <v>352459.17</v>
      </c>
      <c r="K38" s="15"/>
    </row>
    <row r="39" spans="1:11" ht="15" thickBot="1">
      <c r="A39" s="177"/>
      <c r="B39" s="178"/>
      <c r="C39" s="178"/>
      <c r="D39" s="178"/>
      <c r="E39" s="178"/>
      <c r="F39" s="178"/>
      <c r="G39" s="178"/>
      <c r="H39" s="178"/>
      <c r="I39" s="178"/>
      <c r="K39" s="15"/>
    </row>
    <row r="40" spans="1:11" ht="14.25">
      <c r="A40" s="179"/>
      <c r="B40" s="180"/>
      <c r="C40" s="181">
        <v>5</v>
      </c>
      <c r="D40" s="182" t="s">
        <v>140</v>
      </c>
      <c r="E40" s="183"/>
      <c r="F40" s="183"/>
      <c r="G40" s="183"/>
      <c r="H40" s="184"/>
      <c r="I40" s="185"/>
      <c r="K40" s="15"/>
    </row>
    <row r="41" spans="1:11" ht="63.75">
      <c r="A41" s="196">
        <v>2188</v>
      </c>
      <c r="B41" s="32" t="s">
        <v>76</v>
      </c>
      <c r="C41" s="32" t="s">
        <v>146</v>
      </c>
      <c r="D41" s="31" t="s">
        <v>141</v>
      </c>
      <c r="E41" s="38" t="s">
        <v>13</v>
      </c>
      <c r="F41" s="186">
        <v>2264</v>
      </c>
      <c r="G41" s="28">
        <v>113.08</v>
      </c>
      <c r="H41" s="40">
        <f>G41*1.26</f>
        <v>142.48</v>
      </c>
      <c r="I41" s="187">
        <f>H41*F41</f>
        <v>322574.72</v>
      </c>
      <c r="K41" s="15"/>
    </row>
    <row r="42" spans="1:11" ht="25.5">
      <c r="A42" s="196">
        <v>260522</v>
      </c>
      <c r="B42" s="32" t="s">
        <v>76</v>
      </c>
      <c r="C42" s="32" t="s">
        <v>166</v>
      </c>
      <c r="D42" s="173" t="s">
        <v>151</v>
      </c>
      <c r="E42" s="148" t="s">
        <v>7</v>
      </c>
      <c r="F42" s="188">
        <v>7800</v>
      </c>
      <c r="G42" s="28">
        <v>39.25</v>
      </c>
      <c r="H42" s="40">
        <f>G42*1.26</f>
        <v>49.46</v>
      </c>
      <c r="I42" s="187">
        <f>H42*F42</f>
        <v>385788</v>
      </c>
      <c r="K42" s="15"/>
    </row>
    <row r="43" spans="1:11" ht="25.5">
      <c r="A43" s="211">
        <v>94263</v>
      </c>
      <c r="B43" s="189" t="s">
        <v>56</v>
      </c>
      <c r="C43" s="32" t="s">
        <v>167</v>
      </c>
      <c r="D43" s="212" t="s">
        <v>164</v>
      </c>
      <c r="E43" s="148" t="s">
        <v>7</v>
      </c>
      <c r="F43" s="188">
        <v>820</v>
      </c>
      <c r="G43" s="190">
        <v>35.57</v>
      </c>
      <c r="H43" s="40">
        <f>G43*1.26</f>
        <v>44.82</v>
      </c>
      <c r="I43" s="187">
        <f>H43*F43</f>
        <v>36752.4</v>
      </c>
      <c r="K43" s="15"/>
    </row>
    <row r="44" spans="1:11" ht="14.25">
      <c r="A44" s="211"/>
      <c r="B44" s="189"/>
      <c r="C44" s="189"/>
      <c r="D44" s="212"/>
      <c r="E44" s="167"/>
      <c r="F44" s="213"/>
      <c r="G44" s="190"/>
      <c r="H44" s="166"/>
      <c r="I44" s="214"/>
      <c r="K44" s="15"/>
    </row>
    <row r="45" spans="1:11" ht="15" thickBot="1">
      <c r="A45" s="268" t="s">
        <v>149</v>
      </c>
      <c r="B45" s="269"/>
      <c r="C45" s="269"/>
      <c r="D45" s="269"/>
      <c r="E45" s="269"/>
      <c r="F45" s="269"/>
      <c r="G45" s="269"/>
      <c r="H45" s="269"/>
      <c r="I45" s="191">
        <f>SUM(I41:I44)</f>
        <v>745115.12</v>
      </c>
      <c r="K45" s="15"/>
    </row>
    <row r="46" spans="1:11" ht="15" thickBot="1">
      <c r="A46" s="291"/>
      <c r="B46" s="292"/>
      <c r="C46" s="292">
        <v>6</v>
      </c>
      <c r="D46" s="292" t="s">
        <v>142</v>
      </c>
      <c r="E46" s="292"/>
      <c r="F46" s="292"/>
      <c r="G46" s="292"/>
      <c r="H46" s="293"/>
      <c r="I46" s="185"/>
      <c r="K46" s="15"/>
    </row>
    <row r="47" spans="1:11" ht="38.25">
      <c r="A47" s="195">
        <v>130492</v>
      </c>
      <c r="B47" s="32" t="s">
        <v>76</v>
      </c>
      <c r="C47" s="32" t="s">
        <v>147</v>
      </c>
      <c r="D47" s="31" t="s">
        <v>143</v>
      </c>
      <c r="E47" s="39" t="s">
        <v>13</v>
      </c>
      <c r="F47" s="186">
        <f>'M CALC D DRENAGEM'!H68</f>
        <v>5390</v>
      </c>
      <c r="G47" s="209">
        <v>98</v>
      </c>
      <c r="H47" s="40">
        <f>G47*1.26</f>
        <v>123.48</v>
      </c>
      <c r="I47" s="187">
        <f>H47*F47</f>
        <v>665557.2</v>
      </c>
      <c r="K47" s="15"/>
    </row>
    <row r="48" spans="1:11" ht="14.25">
      <c r="A48" s="215"/>
      <c r="B48" s="216"/>
      <c r="C48" s="216"/>
      <c r="D48" s="217"/>
      <c r="E48" s="218"/>
      <c r="F48" s="219"/>
      <c r="G48" s="220"/>
      <c r="H48" s="221"/>
      <c r="I48" s="143"/>
      <c r="K48" s="15"/>
    </row>
    <row r="49" spans="1:11" ht="15" thickBot="1">
      <c r="A49" s="268" t="s">
        <v>150</v>
      </c>
      <c r="B49" s="269"/>
      <c r="C49" s="269"/>
      <c r="D49" s="269"/>
      <c r="E49" s="269"/>
      <c r="F49" s="269"/>
      <c r="G49" s="269"/>
      <c r="H49" s="269"/>
      <c r="I49" s="191">
        <f>SUM(I47:I47)</f>
        <v>665557.2</v>
      </c>
      <c r="K49" s="15"/>
    </row>
    <row r="50" spans="1:12" ht="18" customHeight="1">
      <c r="A50" s="179"/>
      <c r="B50" s="180"/>
      <c r="C50" s="181">
        <v>7</v>
      </c>
      <c r="D50" s="266" t="s">
        <v>17</v>
      </c>
      <c r="E50" s="266"/>
      <c r="F50" s="266"/>
      <c r="G50" s="266"/>
      <c r="H50" s="266"/>
      <c r="I50" s="267"/>
      <c r="J50" s="11"/>
      <c r="L50" s="175" t="e">
        <f>SUM(#REF!)</f>
        <v>#REF!</v>
      </c>
    </row>
    <row r="51" spans="1:12" ht="14.25">
      <c r="A51" s="195">
        <v>270220</v>
      </c>
      <c r="B51" s="192" t="s">
        <v>76</v>
      </c>
      <c r="C51" s="32" t="s">
        <v>171</v>
      </c>
      <c r="D51" s="27" t="s">
        <v>68</v>
      </c>
      <c r="E51" s="1" t="s">
        <v>13</v>
      </c>
      <c r="F51" s="193">
        <f>'M CALC D DRENAGEM'!H68</f>
        <v>5390</v>
      </c>
      <c r="G51" s="193">
        <v>2.9</v>
      </c>
      <c r="H51" s="41">
        <f>G51*1.26</f>
        <v>3.65</v>
      </c>
      <c r="I51" s="194">
        <f>H51*F51</f>
        <v>19673.5</v>
      </c>
      <c r="L51" s="175" t="e">
        <f>#REF!-L50</f>
        <v>#REF!</v>
      </c>
    </row>
    <row r="52" spans="1:9" ht="15" thickBot="1">
      <c r="A52" s="268" t="s">
        <v>198</v>
      </c>
      <c r="B52" s="269"/>
      <c r="C52" s="269"/>
      <c r="D52" s="269"/>
      <c r="E52" s="269"/>
      <c r="F52" s="269"/>
      <c r="G52" s="269"/>
      <c r="H52" s="269"/>
      <c r="I52" s="169">
        <f>SUM(I51:I51)</f>
        <v>19673.5</v>
      </c>
    </row>
    <row r="53" spans="1:9" ht="15" thickBot="1">
      <c r="A53" s="253"/>
      <c r="B53" s="254"/>
      <c r="C53" s="254"/>
      <c r="D53" s="254"/>
      <c r="E53" s="254"/>
      <c r="F53" s="254"/>
      <c r="G53" s="254"/>
      <c r="H53" s="254"/>
      <c r="I53" s="255"/>
    </row>
    <row r="54" spans="1:9" ht="15" thickBot="1">
      <c r="A54" s="282" t="s">
        <v>156</v>
      </c>
      <c r="B54" s="283"/>
      <c r="C54" s="283"/>
      <c r="D54" s="283"/>
      <c r="E54" s="283"/>
      <c r="F54" s="283"/>
      <c r="G54" s="283"/>
      <c r="H54" s="283"/>
      <c r="I54" s="147">
        <f>I52+I49+I45+I38+I28+I20+I15</f>
        <v>1891909.05</v>
      </c>
    </row>
    <row r="55" spans="3:9" ht="14.25">
      <c r="C55" s="10"/>
      <c r="D55" s="10"/>
      <c r="E55" s="10"/>
      <c r="F55" s="10"/>
      <c r="G55" s="5"/>
      <c r="H55" s="5"/>
      <c r="I55" s="5"/>
    </row>
    <row r="56" spans="3:9" ht="14.25">
      <c r="C56" s="10"/>
      <c r="D56" s="10"/>
      <c r="E56" s="10"/>
      <c r="F56" s="10"/>
      <c r="G56" s="5"/>
      <c r="H56" s="5"/>
      <c r="I56" s="5"/>
    </row>
    <row r="57" spans="3:9" ht="14.25">
      <c r="C57" s="10"/>
      <c r="D57" s="10"/>
      <c r="E57" s="10"/>
      <c r="F57" s="10"/>
      <c r="G57" s="5"/>
      <c r="H57" s="5"/>
      <c r="I57" s="5"/>
    </row>
    <row r="58" spans="3:9" ht="14.25">
      <c r="C58" s="10"/>
      <c r="D58" s="10"/>
      <c r="E58" s="10"/>
      <c r="F58" s="10"/>
      <c r="G58" s="5"/>
      <c r="H58" s="5"/>
      <c r="I58" s="5"/>
    </row>
    <row r="59" spans="3:9" ht="14.25">
      <c r="C59" s="10"/>
      <c r="D59" s="10"/>
      <c r="E59" s="10"/>
      <c r="F59" s="10"/>
      <c r="G59" s="5"/>
      <c r="H59" s="5"/>
      <c r="I59" s="5"/>
    </row>
    <row r="60" spans="3:9" ht="14.25">
      <c r="C60" s="10"/>
      <c r="D60" s="10"/>
      <c r="E60" s="10"/>
      <c r="F60" s="10"/>
      <c r="G60" s="5"/>
      <c r="H60" s="5"/>
      <c r="I60" s="5"/>
    </row>
    <row r="61" spans="1:9" ht="18">
      <c r="A61" s="262" t="s">
        <v>136</v>
      </c>
      <c r="B61" s="262"/>
      <c r="C61" s="262"/>
      <c r="D61" s="262"/>
      <c r="E61" s="262"/>
      <c r="F61" s="262"/>
      <c r="G61" s="5"/>
      <c r="H61" s="5"/>
      <c r="I61" s="127"/>
    </row>
    <row r="62" spans="1:9" ht="15">
      <c r="A62" s="260" t="s">
        <v>137</v>
      </c>
      <c r="B62" s="260"/>
      <c r="C62" s="260"/>
      <c r="D62" s="277"/>
      <c r="E62" s="277"/>
      <c r="F62" s="277"/>
      <c r="G62" s="126"/>
      <c r="H62" s="5"/>
      <c r="I62" s="5"/>
    </row>
    <row r="63" spans="1:9" ht="14.25">
      <c r="A63" s="261" t="s">
        <v>138</v>
      </c>
      <c r="B63" s="261"/>
      <c r="C63" s="261"/>
      <c r="D63" s="5"/>
      <c r="E63" s="5"/>
      <c r="F63" s="5"/>
      <c r="G63" s="5"/>
      <c r="H63" s="5"/>
      <c r="I63" s="6"/>
    </row>
    <row r="64" spans="1:9" ht="14.25">
      <c r="A64" s="278"/>
      <c r="B64" s="278"/>
      <c r="C64" s="278"/>
      <c r="D64" s="278"/>
      <c r="E64" s="278"/>
      <c r="F64" s="278"/>
      <c r="G64" s="278"/>
      <c r="H64" s="278"/>
      <c r="I64" s="278"/>
    </row>
    <row r="65" spans="1:9" ht="14.25">
      <c r="A65" s="279"/>
      <c r="B65" s="279"/>
      <c r="C65" s="279"/>
      <c r="D65" s="279"/>
      <c r="E65" s="279"/>
      <c r="F65" s="279"/>
      <c r="G65" s="279"/>
      <c r="H65" s="279"/>
      <c r="I65" s="279"/>
    </row>
    <row r="66" spans="3:9" ht="14.25">
      <c r="C66" s="10"/>
      <c r="D66" s="5"/>
      <c r="E66" s="5"/>
      <c r="F66" s="5"/>
      <c r="G66" s="280"/>
      <c r="H66" s="280"/>
      <c r="I66" s="280"/>
    </row>
    <row r="67" spans="1:9" ht="15">
      <c r="A67" s="256"/>
      <c r="B67" s="256"/>
      <c r="C67" s="256"/>
      <c r="D67" s="256"/>
      <c r="E67" s="5"/>
      <c r="F67" s="5"/>
      <c r="G67" s="5"/>
      <c r="H67" s="5"/>
      <c r="I67" s="12"/>
    </row>
    <row r="68" spans="1:4" ht="15">
      <c r="A68" s="256"/>
      <c r="B68" s="256"/>
      <c r="C68" s="256"/>
      <c r="D68" s="256"/>
    </row>
    <row r="69" spans="1:4" ht="14.25">
      <c r="A69" s="270"/>
      <c r="B69" s="270"/>
      <c r="C69" s="270"/>
      <c r="D69" s="270"/>
    </row>
  </sheetData>
  <sheetProtection/>
  <mergeCells count="38">
    <mergeCell ref="A46:H46"/>
    <mergeCell ref="A49:H49"/>
    <mergeCell ref="A52:H52"/>
    <mergeCell ref="A3:I3"/>
    <mergeCell ref="D10:I10"/>
    <mergeCell ref="D23:I23"/>
    <mergeCell ref="A28:H28"/>
    <mergeCell ref="A15:H15"/>
    <mergeCell ref="A54:H54"/>
    <mergeCell ref="A67:D67"/>
    <mergeCell ref="A1:I1"/>
    <mergeCell ref="G6:H6"/>
    <mergeCell ref="G7:H7"/>
    <mergeCell ref="A2:I2"/>
    <mergeCell ref="D6:F6"/>
    <mergeCell ref="B6:C6"/>
    <mergeCell ref="A20:H20"/>
    <mergeCell ref="A45:H45"/>
    <mergeCell ref="A30:I30"/>
    <mergeCell ref="A38:H38"/>
    <mergeCell ref="A69:D69"/>
    <mergeCell ref="B4:I4"/>
    <mergeCell ref="B5:I5"/>
    <mergeCell ref="D62:F62"/>
    <mergeCell ref="A64:I64"/>
    <mergeCell ref="A65:I65"/>
    <mergeCell ref="G66:I66"/>
    <mergeCell ref="A8:I8"/>
    <mergeCell ref="A22:I22"/>
    <mergeCell ref="D17:I17"/>
    <mergeCell ref="A53:I53"/>
    <mergeCell ref="A68:D68"/>
    <mergeCell ref="A29:I29"/>
    <mergeCell ref="A62:C62"/>
    <mergeCell ref="A63:C63"/>
    <mergeCell ref="A61:F61"/>
    <mergeCell ref="D31:I31"/>
    <mergeCell ref="D50:I50"/>
  </mergeCells>
  <hyperlinks>
    <hyperlink ref="G37" r:id="rId1" display="http://orse.cehop.se.gov.br/composicao.asp?font_sg_fonte=ORSE&amp;serv_nr_codigo=10346&amp;peri_nr_ano=2022&amp;peri_nr_mes=8&amp;peri_nr_ordem=1"/>
  </hyperlinks>
  <printOptions horizontalCentered="1"/>
  <pageMargins left="0.7" right="0.7" top="0.75" bottom="0.75" header="0.3" footer="0.3"/>
  <pageSetup fitToHeight="0" fitToWidth="1" orientation="portrait" paperSize="9" scale="64" r:id="rId3"/>
  <rowBreaks count="1" manualBreakCount="1">
    <brk id="4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zoomScale="80" zoomScaleNormal="80" zoomScalePageLayoutView="0" workbookViewId="0" topLeftCell="A10">
      <selection activeCell="G13" sqref="G13"/>
    </sheetView>
  </sheetViews>
  <sheetFormatPr defaultColWidth="9.140625" defaultRowHeight="12.75"/>
  <cols>
    <col min="1" max="1" width="5.421875" style="22" customWidth="1"/>
    <col min="2" max="2" width="7.8515625" style="8" customWidth="1"/>
    <col min="3" max="3" width="7.7109375" style="2" customWidth="1"/>
    <col min="4" max="4" width="8.00390625" style="2" customWidth="1"/>
    <col min="5" max="5" width="8.57421875" style="2" customWidth="1"/>
    <col min="6" max="6" width="12.8515625" style="2" customWidth="1"/>
    <col min="7" max="7" width="9.57421875" style="2" customWidth="1"/>
    <col min="8" max="8" width="7.28125" style="2" bestFit="1" customWidth="1"/>
    <col min="9" max="9" width="9.421875" style="2" customWidth="1"/>
    <col min="10" max="10" width="7.28125" style="2" bestFit="1" customWidth="1"/>
    <col min="11" max="11" width="10.28125" style="2" customWidth="1"/>
    <col min="12" max="12" width="7.28125" style="2" bestFit="1" customWidth="1"/>
    <col min="13" max="13" width="9.28125" style="2" customWidth="1"/>
    <col min="14" max="14" width="7.28125" style="2" bestFit="1" customWidth="1"/>
    <col min="15" max="15" width="9.8515625" style="2" customWidth="1"/>
    <col min="16" max="16" width="6.7109375" style="2" customWidth="1"/>
    <col min="17" max="17" width="10.28125" style="2" customWidth="1"/>
    <col min="18" max="18" width="7.28125" style="2" customWidth="1"/>
    <col min="19" max="19" width="10.28125" style="2" customWidth="1"/>
    <col min="20" max="20" width="8.57421875" style="2" customWidth="1"/>
    <col min="21" max="21" width="9.7109375" style="2" customWidth="1"/>
    <col min="22" max="22" width="8.28125" style="2" customWidth="1"/>
    <col min="23" max="23" width="10.7109375" style="2" customWidth="1"/>
    <col min="24" max="24" width="7.28125" style="2" bestFit="1" customWidth="1"/>
    <col min="25" max="25" width="9.7109375" style="2" customWidth="1"/>
    <col min="26" max="26" width="7.8515625" style="2" customWidth="1"/>
    <col min="27" max="16384" width="9.140625" style="2" customWidth="1"/>
  </cols>
  <sheetData>
    <row r="1" spans="1:26" ht="59.25" customHeight="1">
      <c r="A1" s="342" t="s">
        <v>82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</row>
    <row r="2" spans="1:26" ht="20.25" customHeight="1" thickBot="1">
      <c r="A2" s="352" t="s">
        <v>39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</row>
    <row r="3" spans="1:26" ht="14.25" customHeight="1">
      <c r="A3" s="332" t="s">
        <v>40</v>
      </c>
      <c r="B3" s="333"/>
      <c r="C3" s="334"/>
      <c r="D3" s="336" t="s">
        <v>207</v>
      </c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8"/>
    </row>
    <row r="4" spans="1:26" ht="24" customHeight="1">
      <c r="A4" s="344" t="s">
        <v>200</v>
      </c>
      <c r="B4" s="345"/>
      <c r="C4" s="345"/>
      <c r="D4" s="339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1"/>
    </row>
    <row r="5" spans="1:26" ht="14.25">
      <c r="A5" s="309" t="s">
        <v>20</v>
      </c>
      <c r="B5" s="310"/>
      <c r="C5" s="310"/>
      <c r="D5" s="346" t="s">
        <v>21</v>
      </c>
      <c r="E5" s="347"/>
      <c r="F5" s="347"/>
      <c r="G5" s="347"/>
      <c r="H5" s="348"/>
      <c r="I5" s="354" t="s">
        <v>80</v>
      </c>
      <c r="J5" s="355"/>
      <c r="K5" s="356"/>
      <c r="L5" s="311" t="s">
        <v>199</v>
      </c>
      <c r="M5" s="312"/>
      <c r="N5" s="313"/>
      <c r="O5" s="317" t="s">
        <v>205</v>
      </c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9"/>
    </row>
    <row r="6" spans="1:26" ht="17.25" customHeight="1">
      <c r="A6" s="323" t="s">
        <v>41</v>
      </c>
      <c r="B6" s="324"/>
      <c r="C6" s="324"/>
      <c r="D6" s="349" t="s">
        <v>197</v>
      </c>
      <c r="E6" s="350"/>
      <c r="F6" s="350"/>
      <c r="G6" s="350"/>
      <c r="H6" s="351"/>
      <c r="I6" s="328">
        <f>F17</f>
        <v>1891909.05</v>
      </c>
      <c r="J6" s="329"/>
      <c r="K6" s="330"/>
      <c r="L6" s="314"/>
      <c r="M6" s="315"/>
      <c r="N6" s="316"/>
      <c r="O6" s="320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2"/>
    </row>
    <row r="7" spans="1:26" ht="14.25">
      <c r="A7" s="304" t="s">
        <v>22</v>
      </c>
      <c r="B7" s="303" t="s">
        <v>81</v>
      </c>
      <c r="C7" s="303"/>
      <c r="D7" s="303"/>
      <c r="E7" s="303" t="s">
        <v>23</v>
      </c>
      <c r="F7" s="326" t="s">
        <v>24</v>
      </c>
      <c r="G7" s="297" t="s">
        <v>42</v>
      </c>
      <c r="H7" s="297"/>
      <c r="I7" s="296" t="s">
        <v>43</v>
      </c>
      <c r="J7" s="296"/>
      <c r="K7" s="297" t="s">
        <v>173</v>
      </c>
      <c r="L7" s="297"/>
      <c r="M7" s="296" t="s">
        <v>174</v>
      </c>
      <c r="N7" s="296"/>
      <c r="O7" s="297" t="s">
        <v>175</v>
      </c>
      <c r="P7" s="297"/>
      <c r="Q7" s="296" t="s">
        <v>176</v>
      </c>
      <c r="R7" s="296"/>
      <c r="S7" s="297" t="s">
        <v>193</v>
      </c>
      <c r="T7" s="297"/>
      <c r="U7" s="296" t="s">
        <v>194</v>
      </c>
      <c r="V7" s="296"/>
      <c r="W7" s="297" t="s">
        <v>195</v>
      </c>
      <c r="X7" s="297"/>
      <c r="Y7" s="296" t="s">
        <v>196</v>
      </c>
      <c r="Z7" s="331"/>
    </row>
    <row r="8" spans="1:26" ht="14.25" customHeight="1">
      <c r="A8" s="304"/>
      <c r="B8" s="303"/>
      <c r="C8" s="303"/>
      <c r="D8" s="303"/>
      <c r="E8" s="303"/>
      <c r="F8" s="326"/>
      <c r="G8" s="297" t="s">
        <v>189</v>
      </c>
      <c r="H8" s="325" t="s">
        <v>15</v>
      </c>
      <c r="I8" s="296" t="s">
        <v>190</v>
      </c>
      <c r="J8" s="300" t="s">
        <v>15</v>
      </c>
      <c r="K8" s="297" t="s">
        <v>189</v>
      </c>
      <c r="L8" s="325" t="s">
        <v>15</v>
      </c>
      <c r="M8" s="296" t="s">
        <v>191</v>
      </c>
      <c r="N8" s="300" t="s">
        <v>15</v>
      </c>
      <c r="O8" s="297" t="s">
        <v>190</v>
      </c>
      <c r="P8" s="325" t="s">
        <v>15</v>
      </c>
      <c r="Q8" s="296" t="s">
        <v>192</v>
      </c>
      <c r="R8" s="300" t="s">
        <v>15</v>
      </c>
      <c r="S8" s="297" t="s">
        <v>189</v>
      </c>
      <c r="T8" s="325" t="s">
        <v>15</v>
      </c>
      <c r="U8" s="296" t="s">
        <v>192</v>
      </c>
      <c r="V8" s="300" t="s">
        <v>15</v>
      </c>
      <c r="W8" s="297" t="s">
        <v>189</v>
      </c>
      <c r="X8" s="325" t="s">
        <v>15</v>
      </c>
      <c r="Y8" s="296" t="s">
        <v>192</v>
      </c>
      <c r="Z8" s="335" t="s">
        <v>15</v>
      </c>
    </row>
    <row r="9" spans="1:26" ht="14.25">
      <c r="A9" s="304"/>
      <c r="B9" s="303"/>
      <c r="C9" s="303"/>
      <c r="D9" s="303"/>
      <c r="E9" s="303"/>
      <c r="F9" s="326"/>
      <c r="G9" s="297"/>
      <c r="H9" s="325"/>
      <c r="I9" s="296"/>
      <c r="J9" s="300"/>
      <c r="K9" s="297"/>
      <c r="L9" s="325"/>
      <c r="M9" s="296"/>
      <c r="N9" s="300"/>
      <c r="O9" s="297"/>
      <c r="P9" s="325"/>
      <c r="Q9" s="296"/>
      <c r="R9" s="300"/>
      <c r="S9" s="297"/>
      <c r="T9" s="325"/>
      <c r="U9" s="296"/>
      <c r="V9" s="300"/>
      <c r="W9" s="297"/>
      <c r="X9" s="325"/>
      <c r="Y9" s="296"/>
      <c r="Z9" s="335"/>
    </row>
    <row r="10" spans="1:26" ht="14.25">
      <c r="A10" s="235">
        <v>1</v>
      </c>
      <c r="B10" s="298" t="str">
        <f>'PLAN DA DRENAGEM'!D10</f>
        <v>SERVIÇOS PRELIMINARES</v>
      </c>
      <c r="C10" s="299"/>
      <c r="D10" s="299"/>
      <c r="E10" s="222">
        <f>F10/I6</f>
        <v>0.0204</v>
      </c>
      <c r="F10" s="223">
        <f>'PLAN DA DRENAGEM'!I15</f>
        <v>38603.36</v>
      </c>
      <c r="G10" s="224">
        <f aca="true" t="shared" si="0" ref="G10:G16">F10*H10</f>
        <v>38603.36</v>
      </c>
      <c r="H10" s="225">
        <v>1</v>
      </c>
      <c r="I10" s="226">
        <v>0</v>
      </c>
      <c r="J10" s="227">
        <v>0</v>
      </c>
      <c r="K10" s="224">
        <f>J10*L10</f>
        <v>0</v>
      </c>
      <c r="L10" s="225">
        <v>0</v>
      </c>
      <c r="M10" s="226">
        <v>0</v>
      </c>
      <c r="N10" s="227">
        <v>0</v>
      </c>
      <c r="O10" s="224">
        <f>N10*P10</f>
        <v>0</v>
      </c>
      <c r="P10" s="225">
        <v>0</v>
      </c>
      <c r="Q10" s="226">
        <v>0</v>
      </c>
      <c r="R10" s="227">
        <v>0</v>
      </c>
      <c r="S10" s="224">
        <f aca="true" t="shared" si="1" ref="S10:S16">T10*F10</f>
        <v>0</v>
      </c>
      <c r="T10" s="225">
        <v>0</v>
      </c>
      <c r="U10" s="226">
        <v>0</v>
      </c>
      <c r="V10" s="227">
        <v>0</v>
      </c>
      <c r="W10" s="224">
        <f>V10*X10</f>
        <v>0</v>
      </c>
      <c r="X10" s="225">
        <v>0</v>
      </c>
      <c r="Y10" s="226">
        <v>0</v>
      </c>
      <c r="Z10" s="236">
        <v>0</v>
      </c>
    </row>
    <row r="11" spans="1:26" ht="14.25">
      <c r="A11" s="235">
        <v>2</v>
      </c>
      <c r="B11" s="298" t="s">
        <v>158</v>
      </c>
      <c r="C11" s="299"/>
      <c r="D11" s="299"/>
      <c r="E11" s="222">
        <f>F11/I6</f>
        <v>0.0274</v>
      </c>
      <c r="F11" s="223">
        <f>'PLAN DA DRENAGEM'!I20</f>
        <v>51908</v>
      </c>
      <c r="G11" s="224">
        <f t="shared" si="0"/>
        <v>5190.8</v>
      </c>
      <c r="H11" s="228">
        <v>0.1</v>
      </c>
      <c r="I11" s="226">
        <f aca="true" t="shared" si="2" ref="I11:I16">J11*F11</f>
        <v>5190.8</v>
      </c>
      <c r="J11" s="229">
        <v>0.1</v>
      </c>
      <c r="K11" s="224">
        <f aca="true" t="shared" si="3" ref="K11:K16">L11*F11</f>
        <v>5190.8</v>
      </c>
      <c r="L11" s="228">
        <v>0.1</v>
      </c>
      <c r="M11" s="226">
        <f aca="true" t="shared" si="4" ref="M11:M16">N11*F11</f>
        <v>5190.8</v>
      </c>
      <c r="N11" s="229">
        <v>0.1</v>
      </c>
      <c r="O11" s="224">
        <f aca="true" t="shared" si="5" ref="O11:O16">P11*F11</f>
        <v>5190.8</v>
      </c>
      <c r="P11" s="228">
        <v>0.1</v>
      </c>
      <c r="Q11" s="226">
        <f aca="true" t="shared" si="6" ref="Q11:Q16">R11*F11</f>
        <v>5190.8</v>
      </c>
      <c r="R11" s="229">
        <v>0.1</v>
      </c>
      <c r="S11" s="224">
        <f t="shared" si="1"/>
        <v>5190.8</v>
      </c>
      <c r="T11" s="228">
        <v>0.1</v>
      </c>
      <c r="U11" s="226">
        <f aca="true" t="shared" si="7" ref="U11:U16">V11*F11</f>
        <v>5190.8</v>
      </c>
      <c r="V11" s="229">
        <v>0.1</v>
      </c>
      <c r="W11" s="224">
        <f aca="true" t="shared" si="8" ref="W11:W16">X11*F11</f>
        <v>5190.8</v>
      </c>
      <c r="X11" s="228">
        <v>0.1</v>
      </c>
      <c r="Y11" s="226">
        <f aca="true" t="shared" si="9" ref="Y11:Y16">Z11*F11</f>
        <v>5190.8</v>
      </c>
      <c r="Z11" s="237">
        <v>0.1</v>
      </c>
    </row>
    <row r="12" spans="1:26" ht="25.5" customHeight="1">
      <c r="A12" s="235">
        <v>3</v>
      </c>
      <c r="B12" s="298" t="s">
        <v>12</v>
      </c>
      <c r="C12" s="299"/>
      <c r="D12" s="299"/>
      <c r="E12" s="222">
        <f>F12/I6</f>
        <v>0.0098</v>
      </c>
      <c r="F12" s="223">
        <f>'PLAN DA DRENAGEM'!I28</f>
        <v>18592.7</v>
      </c>
      <c r="G12" s="224">
        <f t="shared" si="0"/>
        <v>1859.27</v>
      </c>
      <c r="H12" s="228">
        <v>0.1</v>
      </c>
      <c r="I12" s="226">
        <f t="shared" si="2"/>
        <v>3718.54</v>
      </c>
      <c r="J12" s="229">
        <v>0.2</v>
      </c>
      <c r="K12" s="224">
        <f t="shared" si="3"/>
        <v>3718.54</v>
      </c>
      <c r="L12" s="228">
        <v>0.2</v>
      </c>
      <c r="M12" s="226">
        <f t="shared" si="4"/>
        <v>3718.54</v>
      </c>
      <c r="N12" s="229">
        <v>0.2</v>
      </c>
      <c r="O12" s="224">
        <f t="shared" si="5"/>
        <v>3718.54</v>
      </c>
      <c r="P12" s="225">
        <v>0.2</v>
      </c>
      <c r="Q12" s="226">
        <f t="shared" si="6"/>
        <v>1859.27</v>
      </c>
      <c r="R12" s="229">
        <v>0.1</v>
      </c>
      <c r="S12" s="224">
        <f t="shared" si="1"/>
        <v>0</v>
      </c>
      <c r="T12" s="225">
        <v>0</v>
      </c>
      <c r="U12" s="226">
        <f t="shared" si="7"/>
        <v>0</v>
      </c>
      <c r="V12" s="229">
        <v>0</v>
      </c>
      <c r="W12" s="224">
        <f t="shared" si="8"/>
        <v>0</v>
      </c>
      <c r="X12" s="225">
        <v>0</v>
      </c>
      <c r="Y12" s="226">
        <f t="shared" si="9"/>
        <v>0</v>
      </c>
      <c r="Z12" s="237">
        <v>0</v>
      </c>
    </row>
    <row r="13" spans="1:26" ht="25.5" customHeight="1">
      <c r="A13" s="235">
        <v>4</v>
      </c>
      <c r="B13" s="327" t="s">
        <v>74</v>
      </c>
      <c r="C13" s="327"/>
      <c r="D13" s="327"/>
      <c r="E13" s="222">
        <f>F13/F17</f>
        <v>0.1863</v>
      </c>
      <c r="F13" s="223">
        <f>'PLAN DA DRENAGEM'!I38</f>
        <v>352459.17</v>
      </c>
      <c r="G13" s="224">
        <f t="shared" si="0"/>
        <v>35245.92</v>
      </c>
      <c r="H13" s="228">
        <v>0.1</v>
      </c>
      <c r="I13" s="226">
        <f t="shared" si="2"/>
        <v>35245.92</v>
      </c>
      <c r="J13" s="229">
        <v>0.1</v>
      </c>
      <c r="K13" s="224">
        <f t="shared" si="3"/>
        <v>35245.92</v>
      </c>
      <c r="L13" s="228">
        <v>0.1</v>
      </c>
      <c r="M13" s="226">
        <f t="shared" si="4"/>
        <v>35245.92</v>
      </c>
      <c r="N13" s="229">
        <v>0.1</v>
      </c>
      <c r="O13" s="224">
        <f t="shared" si="5"/>
        <v>35245.92</v>
      </c>
      <c r="P13" s="225">
        <v>0.1</v>
      </c>
      <c r="Q13" s="226">
        <f t="shared" si="6"/>
        <v>35245.92</v>
      </c>
      <c r="R13" s="229">
        <v>0.1</v>
      </c>
      <c r="S13" s="224">
        <f t="shared" si="1"/>
        <v>35245.92</v>
      </c>
      <c r="T13" s="225">
        <v>0.1</v>
      </c>
      <c r="U13" s="226">
        <f t="shared" si="7"/>
        <v>35245.92</v>
      </c>
      <c r="V13" s="229">
        <v>0.1</v>
      </c>
      <c r="W13" s="224">
        <f t="shared" si="8"/>
        <v>35245.92</v>
      </c>
      <c r="X13" s="225">
        <v>0.1</v>
      </c>
      <c r="Y13" s="226">
        <f t="shared" si="9"/>
        <v>35245.92</v>
      </c>
      <c r="Z13" s="237">
        <v>0.1</v>
      </c>
    </row>
    <row r="14" spans="1:26" ht="25.5" customHeight="1">
      <c r="A14" s="235">
        <v>5</v>
      </c>
      <c r="B14" s="298" t="s">
        <v>172</v>
      </c>
      <c r="C14" s="298"/>
      <c r="D14" s="298"/>
      <c r="E14" s="222">
        <f>F14/F17</f>
        <v>0.3938</v>
      </c>
      <c r="F14" s="223">
        <f>'PLAN DA DRENAGEM'!I45</f>
        <v>745115.12</v>
      </c>
      <c r="G14" s="224">
        <f t="shared" si="0"/>
        <v>74511.51</v>
      </c>
      <c r="H14" s="228">
        <v>0.1</v>
      </c>
      <c r="I14" s="226">
        <f t="shared" si="2"/>
        <v>74511.51</v>
      </c>
      <c r="J14" s="229">
        <v>0.1</v>
      </c>
      <c r="K14" s="224">
        <f t="shared" si="3"/>
        <v>74511.51</v>
      </c>
      <c r="L14" s="228">
        <v>0.1</v>
      </c>
      <c r="M14" s="226">
        <f t="shared" si="4"/>
        <v>74511.51</v>
      </c>
      <c r="N14" s="229">
        <v>0.1</v>
      </c>
      <c r="O14" s="224">
        <f t="shared" si="5"/>
        <v>74511.51</v>
      </c>
      <c r="P14" s="225">
        <v>0.1</v>
      </c>
      <c r="Q14" s="226">
        <f t="shared" si="6"/>
        <v>74511.51</v>
      </c>
      <c r="R14" s="229">
        <v>0.1</v>
      </c>
      <c r="S14" s="224">
        <f t="shared" si="1"/>
        <v>74511.51</v>
      </c>
      <c r="T14" s="225">
        <v>0.1</v>
      </c>
      <c r="U14" s="226">
        <f t="shared" si="7"/>
        <v>74511.51</v>
      </c>
      <c r="V14" s="229">
        <v>0.1</v>
      </c>
      <c r="W14" s="224">
        <f t="shared" si="8"/>
        <v>74511.51</v>
      </c>
      <c r="X14" s="225">
        <v>0.1</v>
      </c>
      <c r="Y14" s="226">
        <f t="shared" si="9"/>
        <v>74511.51</v>
      </c>
      <c r="Z14" s="237">
        <v>0.1</v>
      </c>
    </row>
    <row r="15" spans="1:26" ht="25.5" customHeight="1">
      <c r="A15" s="235">
        <v>6</v>
      </c>
      <c r="B15" s="298" t="s">
        <v>142</v>
      </c>
      <c r="C15" s="298"/>
      <c r="D15" s="298"/>
      <c r="E15" s="222">
        <f>F15/F17</f>
        <v>0.3518</v>
      </c>
      <c r="F15" s="223">
        <f>'PLAN DA DRENAGEM'!I49</f>
        <v>665557.2</v>
      </c>
      <c r="G15" s="224">
        <f t="shared" si="0"/>
        <v>66555.72</v>
      </c>
      <c r="H15" s="228">
        <v>0.1</v>
      </c>
      <c r="I15" s="226">
        <f t="shared" si="2"/>
        <v>66555.72</v>
      </c>
      <c r="J15" s="229">
        <v>0.1</v>
      </c>
      <c r="K15" s="224">
        <f t="shared" si="3"/>
        <v>66555.72</v>
      </c>
      <c r="L15" s="228">
        <v>0.1</v>
      </c>
      <c r="M15" s="226">
        <f t="shared" si="4"/>
        <v>66555.72</v>
      </c>
      <c r="N15" s="229">
        <v>0.1</v>
      </c>
      <c r="O15" s="224">
        <f t="shared" si="5"/>
        <v>66555.72</v>
      </c>
      <c r="P15" s="225">
        <v>0.1</v>
      </c>
      <c r="Q15" s="226">
        <f t="shared" si="6"/>
        <v>66555.72</v>
      </c>
      <c r="R15" s="229">
        <v>0.1</v>
      </c>
      <c r="S15" s="224">
        <f t="shared" si="1"/>
        <v>66555.72</v>
      </c>
      <c r="T15" s="225">
        <v>0.1</v>
      </c>
      <c r="U15" s="226">
        <f t="shared" si="7"/>
        <v>66555.72</v>
      </c>
      <c r="V15" s="229">
        <v>0.1</v>
      </c>
      <c r="W15" s="224">
        <f t="shared" si="8"/>
        <v>66555.72</v>
      </c>
      <c r="X15" s="225">
        <v>0.1</v>
      </c>
      <c r="Y15" s="226">
        <f t="shared" si="9"/>
        <v>66555.72</v>
      </c>
      <c r="Z15" s="237">
        <v>0.1</v>
      </c>
    </row>
    <row r="16" spans="1:26" ht="21" customHeight="1">
      <c r="A16" s="235">
        <v>7</v>
      </c>
      <c r="B16" s="298" t="s">
        <v>17</v>
      </c>
      <c r="C16" s="298"/>
      <c r="D16" s="298"/>
      <c r="E16" s="222">
        <f>F16/F17</f>
        <v>0.0104</v>
      </c>
      <c r="F16" s="223">
        <f>'PLAN DA DRENAGEM'!I52</f>
        <v>19673.5</v>
      </c>
      <c r="G16" s="224">
        <f t="shared" si="0"/>
        <v>0</v>
      </c>
      <c r="H16" s="228">
        <v>0</v>
      </c>
      <c r="I16" s="226">
        <f t="shared" si="2"/>
        <v>0</v>
      </c>
      <c r="J16" s="229">
        <v>0</v>
      </c>
      <c r="K16" s="224">
        <f t="shared" si="3"/>
        <v>0</v>
      </c>
      <c r="L16" s="228">
        <v>0</v>
      </c>
      <c r="M16" s="226">
        <f t="shared" si="4"/>
        <v>0</v>
      </c>
      <c r="N16" s="229">
        <v>0</v>
      </c>
      <c r="O16" s="224">
        <f t="shared" si="5"/>
        <v>0</v>
      </c>
      <c r="P16" s="228">
        <v>0</v>
      </c>
      <c r="Q16" s="226">
        <f t="shared" si="6"/>
        <v>0</v>
      </c>
      <c r="R16" s="229">
        <v>0</v>
      </c>
      <c r="S16" s="224">
        <f t="shared" si="1"/>
        <v>0</v>
      </c>
      <c r="T16" s="228">
        <v>0</v>
      </c>
      <c r="U16" s="226">
        <f t="shared" si="7"/>
        <v>0</v>
      </c>
      <c r="V16" s="229">
        <v>0</v>
      </c>
      <c r="W16" s="224">
        <f t="shared" si="8"/>
        <v>9836.75</v>
      </c>
      <c r="X16" s="225">
        <v>0.5</v>
      </c>
      <c r="Y16" s="226">
        <f t="shared" si="9"/>
        <v>9836.75</v>
      </c>
      <c r="Z16" s="237">
        <v>0.5</v>
      </c>
    </row>
    <row r="17" spans="1:26" ht="14.25">
      <c r="A17" s="301" t="s">
        <v>44</v>
      </c>
      <c r="B17" s="302"/>
      <c r="C17" s="302"/>
      <c r="D17" s="302"/>
      <c r="E17" s="230">
        <f>SUM(E10:E16)</f>
        <v>1</v>
      </c>
      <c r="F17" s="231">
        <f>SUM(F10:F16)</f>
        <v>1891909.05</v>
      </c>
      <c r="G17" s="232">
        <f>SUM(G10:G16)</f>
        <v>221966.58</v>
      </c>
      <c r="H17" s="233">
        <f>G17/F17</f>
        <v>0.1173</v>
      </c>
      <c r="I17" s="232">
        <f>SUM(I10:I16)</f>
        <v>185222.49</v>
      </c>
      <c r="J17" s="233">
        <f>I17/F17</f>
        <v>0.0979</v>
      </c>
      <c r="K17" s="232">
        <f>SUM(K10:K16)</f>
        <v>185222.49</v>
      </c>
      <c r="L17" s="233">
        <f>K17/F17</f>
        <v>0.0979</v>
      </c>
      <c r="M17" s="232">
        <f>SUM(M10:M16)</f>
        <v>185222.49</v>
      </c>
      <c r="N17" s="233">
        <f>M17/F17</f>
        <v>0.0979</v>
      </c>
      <c r="O17" s="232">
        <f>SUM(O10:O16)</f>
        <v>185222.49</v>
      </c>
      <c r="P17" s="233">
        <f>O17/F17</f>
        <v>0.0979</v>
      </c>
      <c r="Q17" s="232">
        <f>SUM(Q10:Q16)</f>
        <v>183363.22</v>
      </c>
      <c r="R17" s="233">
        <f>Q17/F17</f>
        <v>0.0969</v>
      </c>
      <c r="S17" s="232">
        <f>SUM(S10:S16)</f>
        <v>181503.95</v>
      </c>
      <c r="T17" s="234">
        <f>S17/F17</f>
        <v>0.0959</v>
      </c>
      <c r="U17" s="232">
        <f>SUM(U10:U16)</f>
        <v>181503.95</v>
      </c>
      <c r="V17" s="234">
        <f>U17/F17</f>
        <v>0.0959</v>
      </c>
      <c r="W17" s="232">
        <f>SUM(W10:W16)</f>
        <v>191340.7</v>
      </c>
      <c r="X17" s="233">
        <f>W17/F17</f>
        <v>0.1011</v>
      </c>
      <c r="Y17" s="232">
        <f>SUM(Y10:Y16)</f>
        <v>191340.7</v>
      </c>
      <c r="Z17" s="238">
        <f>Y17/F17</f>
        <v>0.1011</v>
      </c>
    </row>
    <row r="18" spans="1:26" ht="15" thickBot="1">
      <c r="A18" s="307" t="s">
        <v>25</v>
      </c>
      <c r="B18" s="308"/>
      <c r="C18" s="308"/>
      <c r="D18" s="308"/>
      <c r="E18" s="239"/>
      <c r="F18" s="240"/>
      <c r="G18" s="241">
        <f>SUM(G17)</f>
        <v>221966.58</v>
      </c>
      <c r="H18" s="242">
        <f>H17</f>
        <v>0.1173</v>
      </c>
      <c r="I18" s="243">
        <f>G18+I17</f>
        <v>407189.07</v>
      </c>
      <c r="J18" s="244">
        <f>J17+H18</f>
        <v>0.2152</v>
      </c>
      <c r="K18" s="241">
        <f>I18+K17</f>
        <v>592411.56</v>
      </c>
      <c r="L18" s="244">
        <f aca="true" t="shared" si="10" ref="L18:Z18">L17+J18</f>
        <v>0.3131</v>
      </c>
      <c r="M18" s="243">
        <f t="shared" si="10"/>
        <v>777634.05</v>
      </c>
      <c r="N18" s="244">
        <f t="shared" si="10"/>
        <v>0.411</v>
      </c>
      <c r="O18" s="241">
        <f t="shared" si="10"/>
        <v>962856.54</v>
      </c>
      <c r="P18" s="244">
        <f t="shared" si="10"/>
        <v>0.5089</v>
      </c>
      <c r="Q18" s="243">
        <f t="shared" si="10"/>
        <v>1146219.76</v>
      </c>
      <c r="R18" s="244">
        <f t="shared" si="10"/>
        <v>0.6058</v>
      </c>
      <c r="S18" s="241">
        <f t="shared" si="10"/>
        <v>1327723.71</v>
      </c>
      <c r="T18" s="244">
        <f t="shared" si="10"/>
        <v>0.7017</v>
      </c>
      <c r="U18" s="243">
        <f t="shared" si="10"/>
        <v>1509227.66</v>
      </c>
      <c r="V18" s="244">
        <f t="shared" si="10"/>
        <v>0.7976</v>
      </c>
      <c r="W18" s="241">
        <f t="shared" si="10"/>
        <v>1700568.36</v>
      </c>
      <c r="X18" s="244">
        <f t="shared" si="10"/>
        <v>0.8987</v>
      </c>
      <c r="Y18" s="243">
        <f t="shared" si="10"/>
        <v>1891909.06</v>
      </c>
      <c r="Z18" s="245">
        <f t="shared" si="10"/>
        <v>1</v>
      </c>
    </row>
    <row r="19" spans="1:10" ht="14.25">
      <c r="A19" s="17"/>
      <c r="B19" s="17"/>
      <c r="C19" s="17"/>
      <c r="D19" s="17"/>
      <c r="E19" s="20"/>
      <c r="F19" s="20"/>
      <c r="G19" s="20"/>
      <c r="H19" s="20"/>
      <c r="I19" s="19"/>
      <c r="J19" s="19"/>
    </row>
    <row r="20" spans="1:25" ht="14.25">
      <c r="A20" s="17"/>
      <c r="B20" s="17"/>
      <c r="C20" s="17"/>
      <c r="D20" s="17"/>
      <c r="E20" s="20"/>
      <c r="F20" s="20"/>
      <c r="G20" s="20"/>
      <c r="H20" s="20"/>
      <c r="I20" s="19"/>
      <c r="J20" s="19"/>
      <c r="Y20" s="4"/>
    </row>
    <row r="21" spans="1:10" ht="14.25">
      <c r="A21" s="17"/>
      <c r="B21" s="17"/>
      <c r="C21" s="17"/>
      <c r="D21" s="17"/>
      <c r="E21" s="20"/>
      <c r="F21" s="20"/>
      <c r="G21" s="20"/>
      <c r="H21" s="20"/>
      <c r="I21" s="19"/>
      <c r="J21" s="19"/>
    </row>
    <row r="22" spans="1:10" ht="14.25">
      <c r="A22" s="17"/>
      <c r="B22" s="17"/>
      <c r="C22" s="17"/>
      <c r="D22" s="17"/>
      <c r="E22" s="20"/>
      <c r="F22" s="20"/>
      <c r="G22" s="20"/>
      <c r="H22" s="20"/>
      <c r="I22" s="19"/>
      <c r="J22" s="19"/>
    </row>
    <row r="23" spans="1:10" ht="14.25">
      <c r="A23" s="17"/>
      <c r="B23" s="17"/>
      <c r="C23" s="17"/>
      <c r="D23" s="17"/>
      <c r="E23" s="20"/>
      <c r="F23" s="20"/>
      <c r="G23" s="20"/>
      <c r="H23" s="20"/>
      <c r="I23" s="19"/>
      <c r="J23" s="19"/>
    </row>
    <row r="24" spans="1:10" ht="18">
      <c r="A24" s="262" t="s">
        <v>136</v>
      </c>
      <c r="B24" s="262"/>
      <c r="C24" s="262"/>
      <c r="D24" s="262"/>
      <c r="E24" s="262"/>
      <c r="F24" s="262"/>
      <c r="G24" s="20"/>
      <c r="H24" s="20"/>
      <c r="I24" s="19"/>
      <c r="J24" s="19"/>
    </row>
    <row r="25" spans="1:10" ht="15">
      <c r="A25" s="260" t="s">
        <v>137</v>
      </c>
      <c r="B25" s="260"/>
      <c r="C25" s="260"/>
      <c r="D25" s="277"/>
      <c r="E25" s="277"/>
      <c r="F25" s="277"/>
      <c r="G25" s="20"/>
      <c r="H25" s="20"/>
      <c r="I25" s="19"/>
      <c r="J25" s="19"/>
    </row>
    <row r="26" spans="1:15" ht="18">
      <c r="A26" s="261" t="s">
        <v>138</v>
      </c>
      <c r="B26" s="261"/>
      <c r="C26" s="261"/>
      <c r="D26" s="5"/>
      <c r="E26" s="5"/>
      <c r="F26" s="5"/>
      <c r="G26" s="20"/>
      <c r="H26" s="20"/>
      <c r="I26" s="19"/>
      <c r="J26" s="262"/>
      <c r="K26" s="262"/>
      <c r="L26" s="262"/>
      <c r="M26" s="262"/>
      <c r="N26" s="262"/>
      <c r="O26" s="262"/>
    </row>
    <row r="27" spans="1:15" ht="15">
      <c r="A27" s="295"/>
      <c r="B27" s="295"/>
      <c r="C27" s="295"/>
      <c r="D27" s="295"/>
      <c r="E27" s="295"/>
      <c r="F27" s="295"/>
      <c r="G27" s="33"/>
      <c r="H27" s="33"/>
      <c r="I27" s="34"/>
      <c r="J27" s="260"/>
      <c r="K27" s="260"/>
      <c r="L27" s="260"/>
      <c r="M27" s="277"/>
      <c r="N27" s="277"/>
      <c r="O27" s="277"/>
    </row>
    <row r="28" spans="1:15" ht="15.75">
      <c r="A28" s="305"/>
      <c r="B28" s="305"/>
      <c r="C28" s="305"/>
      <c r="D28" s="305"/>
      <c r="E28" s="305"/>
      <c r="F28" s="305"/>
      <c r="G28" s="306"/>
      <c r="H28" s="306"/>
      <c r="I28" s="34"/>
      <c r="J28" s="261"/>
      <c r="K28" s="261"/>
      <c r="L28" s="261"/>
      <c r="M28" s="5"/>
      <c r="N28" s="5"/>
      <c r="O28" s="5"/>
    </row>
    <row r="29" spans="1:10" ht="15.75">
      <c r="A29" s="18"/>
      <c r="B29" s="18"/>
      <c r="C29" s="18"/>
      <c r="D29" s="18"/>
      <c r="E29" s="19"/>
      <c r="F29" s="35"/>
      <c r="G29" s="36"/>
      <c r="H29" s="36"/>
      <c r="I29" s="37"/>
      <c r="J29" s="19"/>
    </row>
  </sheetData>
  <sheetProtection/>
  <mergeCells count="67">
    <mergeCell ref="A3:C3"/>
    <mergeCell ref="Y8:Y9"/>
    <mergeCell ref="Z8:Z9"/>
    <mergeCell ref="D3:Z4"/>
    <mergeCell ref="A1:Z1"/>
    <mergeCell ref="A4:C4"/>
    <mergeCell ref="D5:H5"/>
    <mergeCell ref="D6:H6"/>
    <mergeCell ref="A2:Z2"/>
    <mergeCell ref="I5:K5"/>
    <mergeCell ref="I6:K6"/>
    <mergeCell ref="S7:T7"/>
    <mergeCell ref="U7:V7"/>
    <mergeCell ref="W7:X7"/>
    <mergeCell ref="Y7:Z7"/>
    <mergeCell ref="S8:S9"/>
    <mergeCell ref="T8:T9"/>
    <mergeCell ref="U8:U9"/>
    <mergeCell ref="V8:V9"/>
    <mergeCell ref="W8:W9"/>
    <mergeCell ref="X8:X9"/>
    <mergeCell ref="O7:P7"/>
    <mergeCell ref="Q7:R7"/>
    <mergeCell ref="O8:O9"/>
    <mergeCell ref="P8:P9"/>
    <mergeCell ref="Q8:Q9"/>
    <mergeCell ref="R8:R9"/>
    <mergeCell ref="B14:D14"/>
    <mergeCell ref="K7:L7"/>
    <mergeCell ref="M7:N7"/>
    <mergeCell ref="K8:K9"/>
    <mergeCell ref="L8:L9"/>
    <mergeCell ref="M8:M9"/>
    <mergeCell ref="N8:N9"/>
    <mergeCell ref="F7:F9"/>
    <mergeCell ref="H8:H9"/>
    <mergeCell ref="B13:D13"/>
    <mergeCell ref="A5:C5"/>
    <mergeCell ref="J26:O26"/>
    <mergeCell ref="J27:L27"/>
    <mergeCell ref="M27:O27"/>
    <mergeCell ref="J28:L28"/>
    <mergeCell ref="L5:N6"/>
    <mergeCell ref="O5:Z6"/>
    <mergeCell ref="B16:D16"/>
    <mergeCell ref="B12:D12"/>
    <mergeCell ref="A6:C6"/>
    <mergeCell ref="A7:A9"/>
    <mergeCell ref="I8:I9"/>
    <mergeCell ref="G7:H7"/>
    <mergeCell ref="B15:D15"/>
    <mergeCell ref="A28:F28"/>
    <mergeCell ref="G28:H28"/>
    <mergeCell ref="A18:D18"/>
    <mergeCell ref="A24:F24"/>
    <mergeCell ref="A25:C25"/>
    <mergeCell ref="D25:F25"/>
    <mergeCell ref="A26:C26"/>
    <mergeCell ref="A27:F27"/>
    <mergeCell ref="I7:J7"/>
    <mergeCell ref="G8:G9"/>
    <mergeCell ref="B10:D10"/>
    <mergeCell ref="J8:J9"/>
    <mergeCell ref="B11:D11"/>
    <mergeCell ref="A17:D17"/>
    <mergeCell ref="B7:D9"/>
    <mergeCell ref="E7:E9"/>
  </mergeCells>
  <printOptions/>
  <pageMargins left="0.7086614173228347" right="0.11811023622047245" top="0.7874015748031497" bottom="0.3937007874015748" header="0.31496062992125984" footer="0.31496062992125984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7"/>
  <sheetViews>
    <sheetView tabSelected="1" view="pageBreakPreview" zoomScale="90" zoomScaleNormal="90" zoomScaleSheetLayoutView="90" zoomScalePageLayoutView="0" workbookViewId="0" topLeftCell="A1">
      <selection activeCell="C8" sqref="C8:C9"/>
    </sheetView>
  </sheetViews>
  <sheetFormatPr defaultColWidth="9.140625" defaultRowHeight="12.75"/>
  <cols>
    <col min="1" max="1" width="6.57421875" style="0" customWidth="1"/>
    <col min="2" max="2" width="12.421875" style="0" customWidth="1"/>
    <col min="3" max="3" width="84.421875" style="0" customWidth="1"/>
    <col min="4" max="4" width="16.00390625" style="0" customWidth="1"/>
    <col min="5" max="5" width="15.8515625" style="0" customWidth="1"/>
  </cols>
  <sheetData>
    <row r="2" ht="24" customHeight="1"/>
    <row r="3" spans="2:5" ht="30.75" customHeight="1">
      <c r="B3" s="378" t="s">
        <v>99</v>
      </c>
      <c r="C3" s="378"/>
      <c r="D3" s="378"/>
      <c r="E3" s="378"/>
    </row>
    <row r="4" spans="2:5" ht="39.75" customHeight="1">
      <c r="B4" s="149" t="s">
        <v>83</v>
      </c>
      <c r="C4" s="130" t="s">
        <v>208</v>
      </c>
      <c r="D4" s="149" t="s">
        <v>84</v>
      </c>
      <c r="E4" s="42">
        <v>1.1734</v>
      </c>
    </row>
    <row r="5" spans="2:5" ht="16.5" customHeight="1">
      <c r="B5" s="149" t="s">
        <v>85</v>
      </c>
      <c r="C5" s="150" t="s">
        <v>98</v>
      </c>
      <c r="D5" s="149" t="s">
        <v>86</v>
      </c>
      <c r="E5" s="42">
        <v>0.7159</v>
      </c>
    </row>
    <row r="6" spans="2:5" ht="23.25" customHeight="1">
      <c r="B6" s="149" t="s">
        <v>87</v>
      </c>
      <c r="C6" s="135" t="s">
        <v>206</v>
      </c>
      <c r="D6" s="149" t="s">
        <v>88</v>
      </c>
      <c r="E6" s="151">
        <v>44348</v>
      </c>
    </row>
    <row r="7" spans="2:5" ht="12.75" customHeight="1">
      <c r="B7" s="379" t="s">
        <v>89</v>
      </c>
      <c r="C7" s="380"/>
      <c r="D7" s="380"/>
      <c r="E7" s="381"/>
    </row>
    <row r="8" spans="2:5" ht="12.75">
      <c r="B8" s="382" t="s">
        <v>90</v>
      </c>
      <c r="C8" s="384" t="s">
        <v>106</v>
      </c>
      <c r="D8" s="367" t="s">
        <v>103</v>
      </c>
      <c r="E8" s="368"/>
    </row>
    <row r="9" spans="2:5" ht="12.75">
      <c r="B9" s="383"/>
      <c r="C9" s="385"/>
      <c r="D9" s="162" t="s">
        <v>104</v>
      </c>
      <c r="E9" s="162" t="s">
        <v>105</v>
      </c>
    </row>
    <row r="10" spans="2:5" ht="12.75">
      <c r="B10" s="131">
        <v>1</v>
      </c>
      <c r="C10" s="361" t="s">
        <v>102</v>
      </c>
      <c r="D10" s="362"/>
      <c r="E10" s="363"/>
    </row>
    <row r="11" spans="2:5" ht="20.25" customHeight="1">
      <c r="B11" s="132" t="s">
        <v>91</v>
      </c>
      <c r="C11" s="133" t="s">
        <v>107</v>
      </c>
      <c r="D11" s="152">
        <v>0.0467</v>
      </c>
      <c r="E11" s="168">
        <f>D11/1</f>
        <v>0.047</v>
      </c>
    </row>
    <row r="12" spans="2:5" ht="21.75" customHeight="1">
      <c r="B12" s="132" t="s">
        <v>92</v>
      </c>
      <c r="C12" s="133" t="s">
        <v>108</v>
      </c>
      <c r="D12" s="152">
        <f>D13+D14</f>
        <v>0.0171</v>
      </c>
      <c r="E12" s="168">
        <f>SUM(E13:E14)</f>
        <v>0.017</v>
      </c>
    </row>
    <row r="13" spans="2:5" ht="21" customHeight="1">
      <c r="B13" s="153">
        <v>36893</v>
      </c>
      <c r="C13" s="154" t="s">
        <v>109</v>
      </c>
      <c r="D13" s="152">
        <v>0.0074</v>
      </c>
      <c r="E13" s="168">
        <f>D13/1</f>
        <v>0.007</v>
      </c>
    </row>
    <row r="14" spans="2:5" ht="18.75" customHeight="1">
      <c r="B14" s="153">
        <v>37258</v>
      </c>
      <c r="C14" s="154" t="s">
        <v>110</v>
      </c>
      <c r="D14" s="152">
        <v>0.0097</v>
      </c>
      <c r="E14" s="168">
        <f>D14/1</f>
        <v>0.01</v>
      </c>
    </row>
    <row r="15" spans="2:5" ht="18.75" customHeight="1">
      <c r="B15" s="132" t="s">
        <v>93</v>
      </c>
      <c r="C15" s="133" t="s">
        <v>111</v>
      </c>
      <c r="D15" s="152">
        <v>0.012</v>
      </c>
      <c r="E15" s="168">
        <f>D15/1</f>
        <v>0.012</v>
      </c>
    </row>
    <row r="16" spans="2:5" ht="12.75">
      <c r="B16" s="364"/>
      <c r="C16" s="365"/>
      <c r="D16" s="365"/>
      <c r="E16" s="366"/>
    </row>
    <row r="17" spans="2:5" ht="43.5" customHeight="1">
      <c r="B17" s="159">
        <v>2</v>
      </c>
      <c r="C17" s="158" t="s">
        <v>112</v>
      </c>
      <c r="D17" s="160">
        <v>0.0664</v>
      </c>
      <c r="E17" s="161">
        <f>D17/1</f>
        <v>0.0664</v>
      </c>
    </row>
    <row r="18" spans="2:5" ht="12.75">
      <c r="B18" s="386"/>
      <c r="C18" s="387"/>
      <c r="D18" s="387"/>
      <c r="E18" s="388"/>
    </row>
    <row r="19" spans="2:5" ht="12.75">
      <c r="B19" s="359" t="s">
        <v>90</v>
      </c>
      <c r="C19" s="376" t="s">
        <v>101</v>
      </c>
      <c r="D19" s="367" t="s">
        <v>103</v>
      </c>
      <c r="E19" s="368"/>
    </row>
    <row r="20" spans="2:5" ht="12.75">
      <c r="B20" s="360"/>
      <c r="C20" s="377"/>
      <c r="D20" s="162" t="s">
        <v>104</v>
      </c>
      <c r="E20" s="162" t="s">
        <v>105</v>
      </c>
    </row>
    <row r="21" spans="2:5" ht="20.25" customHeight="1">
      <c r="B21" s="155">
        <v>3</v>
      </c>
      <c r="C21" s="156" t="s">
        <v>100</v>
      </c>
      <c r="D21" s="157">
        <f>D22+D23+D24+D25</f>
        <v>0.0865</v>
      </c>
      <c r="E21" s="203">
        <f>D21/1</f>
        <v>0.087</v>
      </c>
    </row>
    <row r="22" spans="2:5" ht="12.75">
      <c r="B22" s="132" t="s">
        <v>113</v>
      </c>
      <c r="C22" s="133" t="s">
        <v>94</v>
      </c>
      <c r="D22" s="152">
        <v>0.0065</v>
      </c>
      <c r="E22" s="203">
        <f>D22/1</f>
        <v>0.007</v>
      </c>
    </row>
    <row r="23" spans="2:5" ht="16.5" customHeight="1">
      <c r="B23" s="132" t="s">
        <v>114</v>
      </c>
      <c r="C23" s="133" t="s">
        <v>95</v>
      </c>
      <c r="D23" s="152">
        <v>0.03</v>
      </c>
      <c r="E23" s="203">
        <f>D23/1</f>
        <v>0.03</v>
      </c>
    </row>
    <row r="24" spans="2:5" ht="15" customHeight="1">
      <c r="B24" s="132" t="s">
        <v>115</v>
      </c>
      <c r="C24" s="133" t="s">
        <v>96</v>
      </c>
      <c r="D24" s="152">
        <v>0.05</v>
      </c>
      <c r="E24" s="203">
        <f>D24/1</f>
        <v>0.05</v>
      </c>
    </row>
    <row r="25" spans="2:5" ht="24" customHeight="1">
      <c r="B25" s="132" t="s">
        <v>116</v>
      </c>
      <c r="C25" s="204" t="s">
        <v>155</v>
      </c>
      <c r="D25" s="157">
        <v>0</v>
      </c>
      <c r="E25" s="203">
        <f>D25/1</f>
        <v>0</v>
      </c>
    </row>
    <row r="26" spans="2:5" ht="12.75" customHeight="1">
      <c r="B26" s="367" t="s">
        <v>117</v>
      </c>
      <c r="C26" s="369"/>
      <c r="D26" s="369"/>
      <c r="E26" s="368"/>
    </row>
    <row r="27" spans="2:5" ht="12.75" customHeight="1">
      <c r="B27" s="370" t="s">
        <v>139</v>
      </c>
      <c r="C27" s="371"/>
      <c r="D27" s="357" t="s">
        <v>97</v>
      </c>
      <c r="E27" s="358"/>
    </row>
    <row r="28" spans="2:5" ht="48.75" customHeight="1">
      <c r="B28" s="372"/>
      <c r="C28" s="373"/>
      <c r="D28" s="374">
        <f>((1+E11+E12)*(1+E15)*(1+E17)/(1-E21))-1</f>
        <v>0.26</v>
      </c>
      <c r="E28" s="375"/>
    </row>
    <row r="29" spans="2:5" ht="12.75">
      <c r="B29" s="134"/>
      <c r="C29" s="134"/>
      <c r="D29" s="134"/>
      <c r="E29" s="134"/>
    </row>
    <row r="30" spans="2:5" ht="12.75">
      <c r="B30" s="134"/>
      <c r="C30" s="134"/>
      <c r="D30" s="134"/>
      <c r="E30" s="134"/>
    </row>
    <row r="31" spans="2:5" ht="15">
      <c r="B31" s="256"/>
      <c r="C31" s="256"/>
      <c r="D31" s="256"/>
      <c r="E31" s="256"/>
    </row>
    <row r="32" spans="2:5" ht="15">
      <c r="B32" s="256"/>
      <c r="C32" s="256"/>
      <c r="D32" s="256"/>
      <c r="E32" s="256"/>
    </row>
    <row r="33" spans="2:5" ht="12.75">
      <c r="B33" s="270"/>
      <c r="C33" s="270"/>
      <c r="D33" s="270"/>
      <c r="E33" s="270"/>
    </row>
    <row r="35" spans="2:4" ht="18">
      <c r="B35" s="262" t="s">
        <v>136</v>
      </c>
      <c r="C35" s="262"/>
      <c r="D35" s="262"/>
    </row>
    <row r="36" spans="2:4" ht="15">
      <c r="B36" s="260" t="s">
        <v>137</v>
      </c>
      <c r="C36" s="260"/>
      <c r="D36" s="260"/>
    </row>
    <row r="37" spans="2:4" ht="12.75">
      <c r="B37" s="261" t="s">
        <v>138</v>
      </c>
      <c r="C37" s="261"/>
      <c r="D37" s="261"/>
    </row>
  </sheetData>
  <sheetProtection/>
  <mergeCells count="21">
    <mergeCell ref="B18:E18"/>
    <mergeCell ref="D28:E28"/>
    <mergeCell ref="B35:D35"/>
    <mergeCell ref="C19:C20"/>
    <mergeCell ref="B36:D36"/>
    <mergeCell ref="B37:D37"/>
    <mergeCell ref="B3:E3"/>
    <mergeCell ref="B7:E7"/>
    <mergeCell ref="B8:B9"/>
    <mergeCell ref="C8:C9"/>
    <mergeCell ref="D8:E8"/>
    <mergeCell ref="D27:E27"/>
    <mergeCell ref="B19:B20"/>
    <mergeCell ref="C10:E10"/>
    <mergeCell ref="B16:E16"/>
    <mergeCell ref="B33:E33"/>
    <mergeCell ref="B31:E31"/>
    <mergeCell ref="B32:E32"/>
    <mergeCell ref="D19:E19"/>
    <mergeCell ref="B26:E26"/>
    <mergeCell ref="B27:C28"/>
  </mergeCells>
  <printOptions/>
  <pageMargins left="0.511811024" right="0.511811024" top="0.787401575" bottom="0.787401575" header="0.31496062" footer="0.31496062"/>
  <pageSetup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showGridLines="0" view="pageBreakPreview" zoomScale="110" zoomScaleSheetLayoutView="110" zoomScalePageLayoutView="0" workbookViewId="0" topLeftCell="A55">
      <selection activeCell="C71" sqref="C71"/>
    </sheetView>
  </sheetViews>
  <sheetFormatPr defaultColWidth="9.140625" defaultRowHeight="12.75"/>
  <cols>
    <col min="1" max="1" width="8.421875" style="9" customWidth="1"/>
    <col min="2" max="2" width="7.7109375" style="8" customWidth="1"/>
    <col min="3" max="3" width="47.8515625" style="2" customWidth="1"/>
    <col min="4" max="4" width="8.28125" style="2" customWidth="1"/>
    <col min="5" max="5" width="8.57421875" style="2" customWidth="1"/>
    <col min="6" max="6" width="8.8515625" style="2" customWidth="1"/>
    <col min="7" max="7" width="10.7109375" style="2" customWidth="1"/>
    <col min="8" max="8" width="12.8515625" style="8" customWidth="1"/>
    <col min="9" max="9" width="14.7109375" style="3" customWidth="1"/>
    <col min="10" max="10" width="9.140625" style="2" customWidth="1"/>
    <col min="11" max="11" width="14.28125" style="2" customWidth="1"/>
    <col min="12" max="12" width="10.57421875" style="2" bestFit="1" customWidth="1"/>
    <col min="13" max="14" width="9.28125" style="2" bestFit="1" customWidth="1"/>
    <col min="15" max="16384" width="9.140625" style="2" customWidth="1"/>
  </cols>
  <sheetData>
    <row r="1" spans="1:9" ht="45.75" customHeight="1">
      <c r="A1" s="284" t="s">
        <v>51</v>
      </c>
      <c r="B1" s="284"/>
      <c r="C1" s="284"/>
      <c r="D1" s="284"/>
      <c r="E1" s="284"/>
      <c r="F1" s="284"/>
      <c r="G1" s="284"/>
      <c r="H1" s="284"/>
      <c r="I1" s="284"/>
    </row>
    <row r="2" spans="1:9" ht="15" customHeight="1">
      <c r="A2" s="284" t="s">
        <v>52</v>
      </c>
      <c r="B2" s="284"/>
      <c r="C2" s="284"/>
      <c r="D2" s="284"/>
      <c r="E2" s="284"/>
      <c r="F2" s="284"/>
      <c r="G2" s="284"/>
      <c r="H2" s="284"/>
      <c r="I2" s="284"/>
    </row>
    <row r="3" spans="1:8" ht="21.75" customHeight="1" thickBot="1">
      <c r="A3" s="24"/>
      <c r="B3" s="24"/>
      <c r="C3" s="24"/>
      <c r="D3" s="24"/>
      <c r="E3" s="24"/>
      <c r="F3" s="24"/>
      <c r="G3" s="24"/>
      <c r="H3" s="24"/>
    </row>
    <row r="4" spans="1:9" ht="14.25">
      <c r="A4" s="115" t="s">
        <v>14</v>
      </c>
      <c r="B4" s="250" t="s">
        <v>55</v>
      </c>
      <c r="C4" s="251"/>
      <c r="D4" s="251"/>
      <c r="E4" s="251"/>
      <c r="F4" s="251"/>
      <c r="G4" s="251"/>
      <c r="H4" s="251"/>
      <c r="I4" s="252"/>
    </row>
    <row r="5" spans="1:9" ht="33" customHeight="1" thickBot="1">
      <c r="A5" s="116" t="s">
        <v>9</v>
      </c>
      <c r="B5" s="398" t="s">
        <v>62</v>
      </c>
      <c r="C5" s="398"/>
      <c r="D5" s="398"/>
      <c r="E5" s="398"/>
      <c r="F5" s="398"/>
      <c r="G5" s="398"/>
      <c r="H5" s="398"/>
      <c r="I5" s="399"/>
    </row>
    <row r="6" spans="1:14" ht="18.75" thickBot="1">
      <c r="A6" s="404" t="s">
        <v>75</v>
      </c>
      <c r="B6" s="405"/>
      <c r="C6" s="405"/>
      <c r="D6" s="405"/>
      <c r="E6" s="405"/>
      <c r="F6" s="405"/>
      <c r="G6" s="405"/>
      <c r="H6" s="405"/>
      <c r="I6" s="406"/>
      <c r="N6" s="21"/>
    </row>
    <row r="7" spans="1:9" ht="30" customHeight="1" thickBot="1">
      <c r="A7" s="113"/>
      <c r="B7" s="114" t="s">
        <v>10</v>
      </c>
      <c r="C7" s="114" t="s">
        <v>11</v>
      </c>
      <c r="D7" s="400" t="s">
        <v>157</v>
      </c>
      <c r="E7" s="400"/>
      <c r="F7" s="400"/>
      <c r="G7" s="400"/>
      <c r="H7" s="400"/>
      <c r="I7" s="401"/>
    </row>
    <row r="8" spans="1:9" ht="14.25">
      <c r="A8" s="81"/>
      <c r="B8" s="44" t="s">
        <v>0</v>
      </c>
      <c r="C8" s="54" t="s">
        <v>1</v>
      </c>
      <c r="D8" s="44" t="s">
        <v>60</v>
      </c>
      <c r="E8" s="44" t="s">
        <v>61</v>
      </c>
      <c r="F8" s="44" t="s">
        <v>63</v>
      </c>
      <c r="G8" s="44" t="s">
        <v>71</v>
      </c>
      <c r="H8" s="94" t="s">
        <v>78</v>
      </c>
      <c r="I8" s="47" t="s">
        <v>64</v>
      </c>
    </row>
    <row r="9" spans="1:11" ht="14.25">
      <c r="A9" s="81"/>
      <c r="B9" s="55" t="s">
        <v>2</v>
      </c>
      <c r="C9" s="56" t="s">
        <v>36</v>
      </c>
      <c r="D9" s="55">
        <v>3</v>
      </c>
      <c r="E9" s="52">
        <v>2</v>
      </c>
      <c r="F9" s="52"/>
      <c r="G9" s="52"/>
      <c r="H9" s="117">
        <f>E9*D9</f>
        <v>6</v>
      </c>
      <c r="I9" s="82" t="s">
        <v>13</v>
      </c>
      <c r="K9" s="15"/>
    </row>
    <row r="10" spans="1:11" ht="15" thickBot="1">
      <c r="A10" s="83"/>
      <c r="B10" s="84"/>
      <c r="C10" s="85"/>
      <c r="D10" s="84"/>
      <c r="E10" s="86"/>
      <c r="F10" s="86"/>
      <c r="G10" s="86"/>
      <c r="H10" s="87"/>
      <c r="I10" s="88"/>
      <c r="K10" s="15"/>
    </row>
    <row r="11" spans="1:11" ht="14.25">
      <c r="A11" s="75"/>
      <c r="B11" s="79"/>
      <c r="C11" s="78"/>
      <c r="D11" s="44" t="s">
        <v>60</v>
      </c>
      <c r="E11" s="44" t="s">
        <v>61</v>
      </c>
      <c r="F11" s="44" t="s">
        <v>63</v>
      </c>
      <c r="G11" s="44" t="s">
        <v>71</v>
      </c>
      <c r="H11" s="94" t="s">
        <v>78</v>
      </c>
      <c r="I11" s="47" t="s">
        <v>64</v>
      </c>
      <c r="K11" s="15"/>
    </row>
    <row r="12" spans="1:11" ht="38.25">
      <c r="A12" s="81"/>
      <c r="B12" s="55" t="s">
        <v>54</v>
      </c>
      <c r="C12" s="57" t="s">
        <v>53</v>
      </c>
      <c r="D12" s="55"/>
      <c r="E12" s="52"/>
      <c r="F12" s="52"/>
      <c r="G12" s="52">
        <v>4</v>
      </c>
      <c r="H12" s="117">
        <f>G12</f>
        <v>4</v>
      </c>
      <c r="I12" s="90" t="s">
        <v>18</v>
      </c>
      <c r="K12" s="15"/>
    </row>
    <row r="13" spans="1:11" ht="15" thickBot="1">
      <c r="A13" s="83"/>
      <c r="B13" s="84"/>
      <c r="C13" s="91"/>
      <c r="D13" s="84"/>
      <c r="E13" s="86"/>
      <c r="F13" s="86"/>
      <c r="G13" s="86"/>
      <c r="H13" s="87"/>
      <c r="I13" s="92"/>
      <c r="K13" s="15"/>
    </row>
    <row r="14" spans="1:11" ht="14.25">
      <c r="A14" s="75"/>
      <c r="B14" s="79"/>
      <c r="C14" s="93"/>
      <c r="D14" s="76" t="s">
        <v>60</v>
      </c>
      <c r="E14" s="76" t="s">
        <v>61</v>
      </c>
      <c r="F14" s="76" t="s">
        <v>63</v>
      </c>
      <c r="G14" s="76" t="s">
        <v>71</v>
      </c>
      <c r="H14" s="94" t="s">
        <v>78</v>
      </c>
      <c r="I14" s="95" t="s">
        <v>64</v>
      </c>
      <c r="K14" s="15"/>
    </row>
    <row r="15" spans="1:11" ht="14.25">
      <c r="A15" s="81"/>
      <c r="B15" s="55" t="s">
        <v>59</v>
      </c>
      <c r="C15" s="56" t="s">
        <v>58</v>
      </c>
      <c r="D15" s="55">
        <v>60</v>
      </c>
      <c r="E15" s="52">
        <v>16</v>
      </c>
      <c r="F15" s="52"/>
      <c r="G15" s="52"/>
      <c r="H15" s="117">
        <f>E15*D15</f>
        <v>960</v>
      </c>
      <c r="I15" s="82" t="s">
        <v>13</v>
      </c>
      <c r="K15" s="15">
        <v>2762.66</v>
      </c>
    </row>
    <row r="16" spans="1:11" ht="15" thickBot="1">
      <c r="A16" s="83"/>
      <c r="B16" s="84"/>
      <c r="C16" s="85"/>
      <c r="D16" s="84"/>
      <c r="E16" s="86"/>
      <c r="F16" s="86"/>
      <c r="G16" s="86"/>
      <c r="H16" s="87"/>
      <c r="I16" s="88"/>
      <c r="K16" s="15"/>
    </row>
    <row r="17" spans="1:11" ht="14.25">
      <c r="A17" s="75"/>
      <c r="B17" s="79"/>
      <c r="C17" s="78"/>
      <c r="D17" s="76" t="s">
        <v>60</v>
      </c>
      <c r="E17" s="76" t="s">
        <v>61</v>
      </c>
      <c r="F17" s="76" t="s">
        <v>63</v>
      </c>
      <c r="G17" s="76" t="s">
        <v>71</v>
      </c>
      <c r="H17" s="94" t="s">
        <v>78</v>
      </c>
      <c r="I17" s="95" t="s">
        <v>64</v>
      </c>
      <c r="K17" s="15"/>
    </row>
    <row r="18" spans="1:11" ht="14.25">
      <c r="A18" s="81"/>
      <c r="B18" s="55" t="s">
        <v>70</v>
      </c>
      <c r="C18" s="56" t="s">
        <v>69</v>
      </c>
      <c r="D18" s="55">
        <v>4</v>
      </c>
      <c r="E18" s="52">
        <v>3</v>
      </c>
      <c r="F18" s="52"/>
      <c r="G18" s="58">
        <v>1</v>
      </c>
      <c r="H18" s="117">
        <f>E18*D18</f>
        <v>12</v>
      </c>
      <c r="I18" s="82" t="s">
        <v>13</v>
      </c>
      <c r="K18" s="15"/>
    </row>
    <row r="19" spans="1:11" ht="15" thickBot="1">
      <c r="A19" s="83"/>
      <c r="B19" s="84"/>
      <c r="C19" s="85"/>
      <c r="D19" s="84"/>
      <c r="E19" s="86"/>
      <c r="F19" s="86"/>
      <c r="G19" s="86"/>
      <c r="H19" s="87"/>
      <c r="I19" s="88"/>
      <c r="K19" s="15"/>
    </row>
    <row r="20" spans="1:11" ht="14.25">
      <c r="A20" s="75"/>
      <c r="B20" s="78"/>
      <c r="C20" s="78"/>
      <c r="D20" s="78"/>
      <c r="E20" s="78"/>
      <c r="F20" s="78"/>
      <c r="G20" s="89"/>
      <c r="H20" s="79"/>
      <c r="I20" s="80"/>
      <c r="K20" s="15"/>
    </row>
    <row r="21" spans="1:11" ht="14.25">
      <c r="A21" s="81"/>
      <c r="B21" s="44" t="s">
        <v>3</v>
      </c>
      <c r="C21" s="54" t="s">
        <v>12</v>
      </c>
      <c r="D21" s="44" t="s">
        <v>60</v>
      </c>
      <c r="E21" s="44" t="s">
        <v>61</v>
      </c>
      <c r="F21" s="44" t="s">
        <v>63</v>
      </c>
      <c r="G21" s="44" t="s">
        <v>71</v>
      </c>
      <c r="H21" s="47" t="s">
        <v>78</v>
      </c>
      <c r="I21" s="96" t="s">
        <v>64</v>
      </c>
      <c r="K21" s="15"/>
    </row>
    <row r="22" spans="1:11" ht="39" thickBot="1">
      <c r="A22" s="83"/>
      <c r="B22" s="84" t="s">
        <v>4</v>
      </c>
      <c r="C22" s="91" t="s">
        <v>37</v>
      </c>
      <c r="D22" s="97">
        <v>120</v>
      </c>
      <c r="E22" s="86">
        <f>305+24+16</f>
        <v>345</v>
      </c>
      <c r="F22" s="86">
        <v>12</v>
      </c>
      <c r="G22" s="86"/>
      <c r="H22" s="117">
        <f>(D22+E22)*F22</f>
        <v>5580</v>
      </c>
      <c r="I22" s="88" t="s">
        <v>13</v>
      </c>
      <c r="K22" s="15"/>
    </row>
    <row r="23" spans="1:11" ht="25.5" customHeight="1">
      <c r="A23" s="75"/>
      <c r="B23" s="79"/>
      <c r="C23" s="93"/>
      <c r="D23" s="76" t="s">
        <v>60</v>
      </c>
      <c r="E23" s="76" t="s">
        <v>61</v>
      </c>
      <c r="F23" s="76" t="s">
        <v>63</v>
      </c>
      <c r="G23" s="76" t="s">
        <v>71</v>
      </c>
      <c r="H23" s="94" t="s">
        <v>78</v>
      </c>
      <c r="I23" s="95" t="s">
        <v>64</v>
      </c>
      <c r="K23" s="15"/>
    </row>
    <row r="24" spans="1:11" ht="26.25" thickBot="1">
      <c r="A24" s="83"/>
      <c r="B24" s="84" t="s">
        <v>5</v>
      </c>
      <c r="C24" s="98" t="s">
        <v>73</v>
      </c>
      <c r="D24" s="97">
        <f>D22</f>
        <v>120</v>
      </c>
      <c r="E24" s="86">
        <f>E22</f>
        <v>345</v>
      </c>
      <c r="F24" s="86">
        <v>0.3</v>
      </c>
      <c r="G24" s="86">
        <v>12</v>
      </c>
      <c r="H24" s="117">
        <f>(D24+E24)*F24*G24</f>
        <v>1674</v>
      </c>
      <c r="I24" s="88" t="s">
        <v>16</v>
      </c>
      <c r="K24" s="15"/>
    </row>
    <row r="25" spans="1:11" ht="26.25" customHeight="1">
      <c r="A25" s="75"/>
      <c r="B25" s="79"/>
      <c r="C25" s="99"/>
      <c r="D25" s="76" t="s">
        <v>60</v>
      </c>
      <c r="E25" s="76" t="s">
        <v>61</v>
      </c>
      <c r="F25" s="76" t="s">
        <v>63</v>
      </c>
      <c r="G25" s="76" t="s">
        <v>71</v>
      </c>
      <c r="H25" s="94" t="s">
        <v>78</v>
      </c>
      <c r="I25" s="95" t="s">
        <v>64</v>
      </c>
      <c r="K25" s="15"/>
    </row>
    <row r="26" spans="1:11" ht="51.75" thickBot="1">
      <c r="A26" s="106"/>
      <c r="B26" s="55" t="s">
        <v>6</v>
      </c>
      <c r="C26" s="53" t="s">
        <v>67</v>
      </c>
      <c r="D26" s="59">
        <f>D24</f>
        <v>120</v>
      </c>
      <c r="E26" s="52">
        <f>E24</f>
        <v>345</v>
      </c>
      <c r="F26" s="52">
        <v>0.1</v>
      </c>
      <c r="G26" s="52">
        <v>1</v>
      </c>
      <c r="H26" s="117">
        <f>G26*F26*E26*D26</f>
        <v>4140</v>
      </c>
      <c r="I26" s="82" t="s">
        <v>16</v>
      </c>
      <c r="K26" s="15"/>
    </row>
    <row r="27" spans="1:11" ht="6" customHeight="1">
      <c r="A27" s="102"/>
      <c r="B27" s="79"/>
      <c r="C27" s="103"/>
      <c r="D27" s="197"/>
      <c r="E27" s="89"/>
      <c r="F27" s="89"/>
      <c r="G27" s="89"/>
      <c r="H27" s="198"/>
      <c r="I27" s="199"/>
      <c r="K27" s="15"/>
    </row>
    <row r="28" spans="1:11" ht="14.25" customHeight="1">
      <c r="A28" s="81"/>
      <c r="B28" s="44"/>
      <c r="C28" s="60"/>
      <c r="D28" s="44" t="s">
        <v>60</v>
      </c>
      <c r="E28" s="44" t="s">
        <v>61</v>
      </c>
      <c r="F28" s="44" t="s">
        <v>63</v>
      </c>
      <c r="G28" s="44" t="s">
        <v>71</v>
      </c>
      <c r="H28" s="47" t="s">
        <v>78</v>
      </c>
      <c r="I28" s="96" t="s">
        <v>64</v>
      </c>
      <c r="K28" s="15"/>
    </row>
    <row r="29" spans="1:11" ht="14.25" customHeight="1" thickBot="1">
      <c r="A29" s="100"/>
      <c r="B29" s="84" t="s">
        <v>33</v>
      </c>
      <c r="C29" s="101" t="s">
        <v>45</v>
      </c>
      <c r="D29" s="170">
        <f>D31+D33</f>
        <v>620</v>
      </c>
      <c r="E29" s="87">
        <v>1</v>
      </c>
      <c r="F29" s="87">
        <v>1</v>
      </c>
      <c r="G29" s="87"/>
      <c r="H29" s="118">
        <f>F29*E29*D29</f>
        <v>620</v>
      </c>
      <c r="I29" s="88" t="s">
        <v>16</v>
      </c>
      <c r="K29" s="15"/>
    </row>
    <row r="30" spans="1:11" ht="14.25" customHeight="1">
      <c r="A30" s="102"/>
      <c r="B30" s="79"/>
      <c r="C30" s="389" t="s">
        <v>123</v>
      </c>
      <c r="D30" s="76" t="s">
        <v>60</v>
      </c>
      <c r="E30" s="76" t="s">
        <v>61</v>
      </c>
      <c r="F30" s="76" t="s">
        <v>63</v>
      </c>
      <c r="G30" s="76" t="s">
        <v>71</v>
      </c>
      <c r="H30" s="94" t="s">
        <v>78</v>
      </c>
      <c r="I30" s="95" t="s">
        <v>64</v>
      </c>
      <c r="K30" s="15"/>
    </row>
    <row r="31" spans="1:11" ht="14.25" customHeight="1" thickBot="1">
      <c r="A31" s="100"/>
      <c r="B31" s="84" t="s">
        <v>19</v>
      </c>
      <c r="C31" s="391"/>
      <c r="D31" s="87">
        <v>340</v>
      </c>
      <c r="E31" s="86">
        <v>1</v>
      </c>
      <c r="F31" s="86">
        <v>1</v>
      </c>
      <c r="G31" s="86"/>
      <c r="H31" s="118">
        <f>F31*E31*D31</f>
        <v>340</v>
      </c>
      <c r="I31" s="88" t="s">
        <v>16</v>
      </c>
      <c r="K31" s="15"/>
    </row>
    <row r="32" spans="1:11" ht="14.25" customHeight="1">
      <c r="A32" s="106"/>
      <c r="B32" s="55"/>
      <c r="C32" s="390" t="s">
        <v>124</v>
      </c>
      <c r="D32" s="44" t="s">
        <v>60</v>
      </c>
      <c r="E32" s="44" t="s">
        <v>61</v>
      </c>
      <c r="F32" s="44" t="s">
        <v>63</v>
      </c>
      <c r="G32" s="44" t="s">
        <v>71</v>
      </c>
      <c r="H32" s="47" t="s">
        <v>78</v>
      </c>
      <c r="I32" s="96" t="s">
        <v>64</v>
      </c>
      <c r="K32" s="15"/>
    </row>
    <row r="33" spans="1:11" ht="14.25" customHeight="1" thickBot="1">
      <c r="A33" s="106"/>
      <c r="B33" s="84" t="s">
        <v>118</v>
      </c>
      <c r="C33" s="391"/>
      <c r="D33" s="87">
        <v>280</v>
      </c>
      <c r="E33" s="86">
        <v>1</v>
      </c>
      <c r="F33" s="86">
        <v>1</v>
      </c>
      <c r="G33" s="86"/>
      <c r="H33" s="117">
        <f>F33*E33*D33</f>
        <v>280</v>
      </c>
      <c r="I33" s="88" t="s">
        <v>16</v>
      </c>
      <c r="K33" s="15"/>
    </row>
    <row r="34" spans="1:11" ht="14.25" customHeight="1">
      <c r="A34" s="102"/>
      <c r="B34" s="79"/>
      <c r="C34" s="103"/>
      <c r="D34" s="76" t="s">
        <v>60</v>
      </c>
      <c r="E34" s="76" t="s">
        <v>61</v>
      </c>
      <c r="F34" s="76" t="s">
        <v>63</v>
      </c>
      <c r="G34" s="76" t="s">
        <v>71</v>
      </c>
      <c r="H34" s="94" t="s">
        <v>78</v>
      </c>
      <c r="I34" s="95" t="s">
        <v>64</v>
      </c>
      <c r="K34" s="16"/>
    </row>
    <row r="35" spans="1:11" ht="14.25" customHeight="1" thickBot="1">
      <c r="A35" s="83"/>
      <c r="B35" s="84" t="s">
        <v>126</v>
      </c>
      <c r="C35" s="101" t="s">
        <v>46</v>
      </c>
      <c r="D35" s="87">
        <v>360</v>
      </c>
      <c r="E35" s="86">
        <v>1.5</v>
      </c>
      <c r="F35" s="86">
        <v>0.05</v>
      </c>
      <c r="G35" s="86"/>
      <c r="H35" s="117">
        <f aca="true" t="shared" si="0" ref="H35:H40">F35*E35*D35</f>
        <v>27</v>
      </c>
      <c r="I35" s="88" t="s">
        <v>16</v>
      </c>
      <c r="K35" s="16"/>
    </row>
    <row r="36" spans="1:9" ht="15" customHeight="1">
      <c r="A36" s="75"/>
      <c r="B36" s="79"/>
      <c r="C36" s="103"/>
      <c r="D36" s="76" t="s">
        <v>60</v>
      </c>
      <c r="E36" s="76" t="s">
        <v>61</v>
      </c>
      <c r="F36" s="76" t="s">
        <v>63</v>
      </c>
      <c r="G36" s="76" t="s">
        <v>71</v>
      </c>
      <c r="H36" s="94" t="s">
        <v>78</v>
      </c>
      <c r="I36" s="95" t="s">
        <v>64</v>
      </c>
    </row>
    <row r="37" spans="1:9" ht="14.25" customHeight="1" thickBot="1">
      <c r="A37" s="100"/>
      <c r="B37" s="84" t="s">
        <v>127</v>
      </c>
      <c r="C37" s="101" t="s">
        <v>47</v>
      </c>
      <c r="D37" s="87">
        <f>E26</f>
        <v>345</v>
      </c>
      <c r="E37" s="86">
        <v>0.4</v>
      </c>
      <c r="F37" s="86">
        <v>0.1</v>
      </c>
      <c r="G37" s="86"/>
      <c r="H37" s="118">
        <f t="shared" si="0"/>
        <v>13.8</v>
      </c>
      <c r="I37" s="88" t="s">
        <v>16</v>
      </c>
    </row>
    <row r="38" spans="1:9" ht="14.25" customHeight="1">
      <c r="A38" s="106"/>
      <c r="B38" s="55"/>
      <c r="C38" s="53"/>
      <c r="D38" s="44" t="s">
        <v>60</v>
      </c>
      <c r="E38" s="44" t="s">
        <v>61</v>
      </c>
      <c r="F38" s="44" t="s">
        <v>63</v>
      </c>
      <c r="G38" s="44" t="s">
        <v>71</v>
      </c>
      <c r="H38" s="47" t="s">
        <v>78</v>
      </c>
      <c r="I38" s="96" t="s">
        <v>64</v>
      </c>
    </row>
    <row r="39" spans="1:9" ht="14.25" customHeight="1">
      <c r="A39" s="106"/>
      <c r="B39" s="55" t="s">
        <v>128</v>
      </c>
      <c r="C39" s="390" t="s">
        <v>48</v>
      </c>
      <c r="D39" s="390"/>
      <c r="E39" s="390"/>
      <c r="F39" s="52"/>
      <c r="G39" s="52"/>
      <c r="H39" s="73"/>
      <c r="I39" s="105"/>
    </row>
    <row r="40" spans="1:11" ht="15.75" thickBot="1">
      <c r="A40" s="100"/>
      <c r="B40" s="84"/>
      <c r="C40" s="101"/>
      <c r="D40" s="87">
        <f>E26</f>
        <v>345</v>
      </c>
      <c r="E40" s="86">
        <v>0.8</v>
      </c>
      <c r="F40" s="86">
        <v>0.1</v>
      </c>
      <c r="G40" s="86"/>
      <c r="H40" s="117">
        <f t="shared" si="0"/>
        <v>27.6</v>
      </c>
      <c r="I40" s="88" t="s">
        <v>16</v>
      </c>
      <c r="K40" s="16"/>
    </row>
    <row r="41" spans="1:11" ht="15">
      <c r="A41" s="102"/>
      <c r="B41" s="79" t="s">
        <v>129</v>
      </c>
      <c r="C41" s="389" t="s">
        <v>49</v>
      </c>
      <c r="D41" s="389"/>
      <c r="E41" s="389"/>
      <c r="F41" s="389"/>
      <c r="G41" s="389"/>
      <c r="H41" s="107"/>
      <c r="I41" s="104"/>
      <c r="K41" s="16"/>
    </row>
    <row r="42" spans="1:11" ht="15.75" thickBot="1">
      <c r="A42" s="106"/>
      <c r="B42" s="55"/>
      <c r="C42" s="61"/>
      <c r="D42" s="59">
        <v>200</v>
      </c>
      <c r="E42" s="52">
        <v>0.1</v>
      </c>
      <c r="F42" s="52">
        <v>11</v>
      </c>
      <c r="G42" s="52">
        <v>1</v>
      </c>
      <c r="H42" s="117">
        <f>E42*F42*D42</f>
        <v>220</v>
      </c>
      <c r="I42" s="82" t="s">
        <v>16</v>
      </c>
      <c r="K42" s="16"/>
    </row>
    <row r="43" spans="1:9" ht="14.25">
      <c r="A43" s="102"/>
      <c r="B43" s="79"/>
      <c r="C43" s="389" t="s">
        <v>135</v>
      </c>
      <c r="D43" s="76" t="s">
        <v>60</v>
      </c>
      <c r="E43" s="76" t="s">
        <v>61</v>
      </c>
      <c r="F43" s="76" t="s">
        <v>63</v>
      </c>
      <c r="G43" s="76" t="s">
        <v>71</v>
      </c>
      <c r="H43" s="94" t="s">
        <v>78</v>
      </c>
      <c r="I43" s="95" t="s">
        <v>64</v>
      </c>
    </row>
    <row r="44" spans="1:9" ht="25.5" customHeight="1" thickBot="1">
      <c r="A44" s="81"/>
      <c r="B44" s="55" t="s">
        <v>130</v>
      </c>
      <c r="C44" s="390"/>
      <c r="D44" s="59">
        <v>19</v>
      </c>
      <c r="E44" s="52">
        <v>1</v>
      </c>
      <c r="F44" s="52">
        <v>1</v>
      </c>
      <c r="G44" s="52">
        <v>1</v>
      </c>
      <c r="H44" s="117">
        <f>G44*D44</f>
        <v>19</v>
      </c>
      <c r="I44" s="125" t="s">
        <v>18</v>
      </c>
    </row>
    <row r="45" spans="1:11" ht="15">
      <c r="A45" s="75"/>
      <c r="B45" s="76"/>
      <c r="C45" s="200"/>
      <c r="D45" s="76" t="s">
        <v>60</v>
      </c>
      <c r="E45" s="76" t="s">
        <v>61</v>
      </c>
      <c r="F45" s="76" t="s">
        <v>63</v>
      </c>
      <c r="G45" s="76" t="s">
        <v>71</v>
      </c>
      <c r="H45" s="94" t="s">
        <v>78</v>
      </c>
      <c r="I45" s="95" t="s">
        <v>64</v>
      </c>
      <c r="K45" s="16"/>
    </row>
    <row r="46" spans="1:11" ht="39" thickBot="1">
      <c r="A46" s="83"/>
      <c r="B46" s="84" t="s">
        <v>131</v>
      </c>
      <c r="C46" s="109" t="s">
        <v>132</v>
      </c>
      <c r="D46" s="97">
        <v>19</v>
      </c>
      <c r="E46" s="86">
        <v>1</v>
      </c>
      <c r="F46" s="86">
        <v>1</v>
      </c>
      <c r="G46" s="86">
        <v>1</v>
      </c>
      <c r="H46" s="118">
        <f>G46*D46</f>
        <v>19</v>
      </c>
      <c r="I46" s="108" t="s">
        <v>18</v>
      </c>
      <c r="K46" s="16"/>
    </row>
    <row r="47" spans="1:11" ht="15.75" thickBot="1">
      <c r="A47" s="81"/>
      <c r="B47" s="55"/>
      <c r="C47" s="176"/>
      <c r="D47" s="59"/>
      <c r="E47" s="52"/>
      <c r="F47" s="52"/>
      <c r="G47" s="52"/>
      <c r="H47" s="117"/>
      <c r="I47" s="125"/>
      <c r="K47" s="16"/>
    </row>
    <row r="48" spans="1:11" ht="15">
      <c r="A48" s="392" t="s">
        <v>27</v>
      </c>
      <c r="B48" s="393"/>
      <c r="C48" s="389" t="s">
        <v>141</v>
      </c>
      <c r="D48" s="76" t="s">
        <v>60</v>
      </c>
      <c r="E48" s="76" t="s">
        <v>61</v>
      </c>
      <c r="F48" s="76" t="s">
        <v>63</v>
      </c>
      <c r="G48" s="76" t="s">
        <v>71</v>
      </c>
      <c r="H48" s="94" t="s">
        <v>78</v>
      </c>
      <c r="I48" s="95" t="s">
        <v>64</v>
      </c>
      <c r="K48" s="16"/>
    </row>
    <row r="49" spans="1:11" ht="63" customHeight="1" thickBot="1">
      <c r="A49" s="396"/>
      <c r="B49" s="397"/>
      <c r="C49" s="391"/>
      <c r="D49" s="97">
        <v>19</v>
      </c>
      <c r="E49" s="86">
        <v>1</v>
      </c>
      <c r="F49" s="86">
        <v>1</v>
      </c>
      <c r="G49" s="86">
        <v>1</v>
      </c>
      <c r="H49" s="118">
        <f>G49*D49</f>
        <v>19</v>
      </c>
      <c r="I49" s="108" t="s">
        <v>18</v>
      </c>
      <c r="K49" s="16"/>
    </row>
    <row r="50" spans="1:11" ht="15" customHeight="1">
      <c r="A50" s="392" t="s">
        <v>145</v>
      </c>
      <c r="B50" s="393"/>
      <c r="C50" s="402" t="s">
        <v>151</v>
      </c>
      <c r="D50" s="76" t="s">
        <v>60</v>
      </c>
      <c r="E50" s="76" t="s">
        <v>61</v>
      </c>
      <c r="F50" s="76" t="s">
        <v>63</v>
      </c>
      <c r="G50" s="76" t="s">
        <v>71</v>
      </c>
      <c r="H50" s="94" t="s">
        <v>78</v>
      </c>
      <c r="I50" s="95" t="s">
        <v>64</v>
      </c>
      <c r="K50" s="16"/>
    </row>
    <row r="51" spans="1:11" ht="15.75" thickBot="1">
      <c r="A51" s="396"/>
      <c r="B51" s="397"/>
      <c r="C51" s="403"/>
      <c r="D51" s="97">
        <v>19</v>
      </c>
      <c r="E51" s="86">
        <v>1</v>
      </c>
      <c r="F51" s="86">
        <v>1</v>
      </c>
      <c r="G51" s="86">
        <v>1</v>
      </c>
      <c r="H51" s="118">
        <f>G51*D51</f>
        <v>19</v>
      </c>
      <c r="I51" s="108" t="s">
        <v>18</v>
      </c>
      <c r="K51" s="16"/>
    </row>
    <row r="52" spans="1:11" ht="15">
      <c r="A52" s="392" t="s">
        <v>146</v>
      </c>
      <c r="B52" s="393"/>
      <c r="C52" s="389" t="s">
        <v>143</v>
      </c>
      <c r="D52" s="76" t="s">
        <v>60</v>
      </c>
      <c r="E52" s="76" t="s">
        <v>61</v>
      </c>
      <c r="F52" s="76" t="s">
        <v>63</v>
      </c>
      <c r="G52" s="76" t="s">
        <v>71</v>
      </c>
      <c r="H52" s="94" t="s">
        <v>78</v>
      </c>
      <c r="I52" s="95" t="s">
        <v>64</v>
      </c>
      <c r="K52" s="16"/>
    </row>
    <row r="53" spans="1:11" ht="36" customHeight="1" thickBot="1">
      <c r="A53" s="396"/>
      <c r="B53" s="397"/>
      <c r="C53" s="391"/>
      <c r="D53" s="97">
        <v>19</v>
      </c>
      <c r="E53" s="86">
        <v>1</v>
      </c>
      <c r="F53" s="86">
        <v>1</v>
      </c>
      <c r="G53" s="86">
        <v>1</v>
      </c>
      <c r="H53" s="118">
        <f>G53*D53</f>
        <v>19</v>
      </c>
      <c r="I53" s="108" t="s">
        <v>18</v>
      </c>
      <c r="K53" s="16"/>
    </row>
    <row r="54" spans="1:9" ht="15" customHeight="1">
      <c r="A54" s="392" t="s">
        <v>147</v>
      </c>
      <c r="B54" s="393"/>
      <c r="C54" s="389" t="s">
        <v>143</v>
      </c>
      <c r="D54" s="78"/>
      <c r="E54" s="77"/>
      <c r="F54" s="77"/>
      <c r="G54" s="89"/>
      <c r="H54" s="112"/>
      <c r="I54" s="111"/>
    </row>
    <row r="55" spans="1:9" ht="15" customHeight="1">
      <c r="A55" s="394"/>
      <c r="B55" s="395"/>
      <c r="C55" s="390"/>
      <c r="D55" s="44" t="s">
        <v>60</v>
      </c>
      <c r="E55" s="44" t="s">
        <v>61</v>
      </c>
      <c r="F55" s="44" t="s">
        <v>63</v>
      </c>
      <c r="G55" s="44" t="s">
        <v>71</v>
      </c>
      <c r="H55" s="47" t="s">
        <v>78</v>
      </c>
      <c r="I55" s="96" t="s">
        <v>64</v>
      </c>
    </row>
    <row r="56" spans="1:9" ht="26.25" customHeight="1">
      <c r="A56" s="394"/>
      <c r="B56" s="395"/>
      <c r="C56" s="390"/>
      <c r="D56" s="61"/>
      <c r="E56" s="61"/>
      <c r="F56" s="61"/>
      <c r="G56" s="61"/>
      <c r="H56" s="74"/>
      <c r="I56" s="110"/>
    </row>
    <row r="57" spans="1:9" ht="15" customHeight="1">
      <c r="A57" s="394"/>
      <c r="B57" s="395"/>
      <c r="C57" s="61" t="s">
        <v>177</v>
      </c>
      <c r="D57" s="59">
        <v>390</v>
      </c>
      <c r="E57" s="52">
        <v>1</v>
      </c>
      <c r="F57" s="52">
        <v>1</v>
      </c>
      <c r="G57" s="52">
        <v>2</v>
      </c>
      <c r="H57" s="117">
        <f>G57*E57*D57</f>
        <v>780</v>
      </c>
      <c r="I57" s="125" t="s">
        <v>13</v>
      </c>
    </row>
    <row r="58" spans="1:9" ht="15" customHeight="1">
      <c r="A58" s="394"/>
      <c r="B58" s="395"/>
      <c r="C58" s="61" t="s">
        <v>178</v>
      </c>
      <c r="D58" s="59">
        <v>280</v>
      </c>
      <c r="E58" s="52">
        <v>1</v>
      </c>
      <c r="F58" s="52">
        <v>1</v>
      </c>
      <c r="G58" s="52">
        <v>2</v>
      </c>
      <c r="H58" s="117">
        <f aca="true" t="shared" si="1" ref="H58:H67">G58*E58*D58</f>
        <v>560</v>
      </c>
      <c r="I58" s="125" t="str">
        <f>I57</f>
        <v>m²</v>
      </c>
    </row>
    <row r="59" spans="1:9" ht="15" customHeight="1">
      <c r="A59" s="394"/>
      <c r="B59" s="395"/>
      <c r="C59" s="61" t="s">
        <v>179</v>
      </c>
      <c r="D59" s="59">
        <v>220</v>
      </c>
      <c r="E59" s="52">
        <v>1</v>
      </c>
      <c r="F59" s="52">
        <v>1</v>
      </c>
      <c r="G59" s="52">
        <v>2</v>
      </c>
      <c r="H59" s="117">
        <f t="shared" si="1"/>
        <v>440</v>
      </c>
      <c r="I59" s="125"/>
    </row>
    <row r="60" spans="1:9" ht="15" customHeight="1">
      <c r="A60" s="394"/>
      <c r="B60" s="395"/>
      <c r="C60" s="61" t="s">
        <v>180</v>
      </c>
      <c r="D60" s="59">
        <v>455</v>
      </c>
      <c r="E60" s="52">
        <v>1</v>
      </c>
      <c r="F60" s="52">
        <v>1</v>
      </c>
      <c r="G60" s="52">
        <v>2</v>
      </c>
      <c r="H60" s="117">
        <f t="shared" si="1"/>
        <v>910</v>
      </c>
      <c r="I60" s="125"/>
    </row>
    <row r="61" spans="1:9" ht="15" customHeight="1">
      <c r="A61" s="394"/>
      <c r="B61" s="395"/>
      <c r="C61" s="61" t="s">
        <v>181</v>
      </c>
      <c r="D61" s="59">
        <v>370</v>
      </c>
      <c r="E61" s="52">
        <v>1</v>
      </c>
      <c r="F61" s="52">
        <v>1</v>
      </c>
      <c r="G61" s="52">
        <v>2</v>
      </c>
      <c r="H61" s="117">
        <f t="shared" si="1"/>
        <v>740</v>
      </c>
      <c r="I61" s="125"/>
    </row>
    <row r="62" spans="1:9" ht="15" customHeight="1">
      <c r="A62" s="394"/>
      <c r="B62" s="395"/>
      <c r="C62" s="61" t="s">
        <v>188</v>
      </c>
      <c r="D62" s="59">
        <v>280</v>
      </c>
      <c r="E62" s="52">
        <v>1</v>
      </c>
      <c r="F62" s="52">
        <v>1</v>
      </c>
      <c r="G62" s="52">
        <v>2</v>
      </c>
      <c r="H62" s="117">
        <f t="shared" si="1"/>
        <v>560</v>
      </c>
      <c r="I62" s="125"/>
    </row>
    <row r="63" spans="1:9" ht="15" customHeight="1">
      <c r="A63" s="394"/>
      <c r="B63" s="395"/>
      <c r="C63" s="61" t="s">
        <v>182</v>
      </c>
      <c r="D63" s="59">
        <v>220</v>
      </c>
      <c r="E63" s="52">
        <v>1</v>
      </c>
      <c r="F63" s="52">
        <v>1</v>
      </c>
      <c r="G63" s="52">
        <v>2</v>
      </c>
      <c r="H63" s="117">
        <f t="shared" si="1"/>
        <v>440</v>
      </c>
      <c r="I63" s="125"/>
    </row>
    <row r="64" spans="1:9" ht="15" customHeight="1">
      <c r="A64" s="394"/>
      <c r="B64" s="395"/>
      <c r="C64" s="61" t="s">
        <v>183</v>
      </c>
      <c r="D64" s="59">
        <v>180</v>
      </c>
      <c r="E64" s="52">
        <v>1</v>
      </c>
      <c r="F64" s="52">
        <v>1</v>
      </c>
      <c r="G64" s="52">
        <v>2</v>
      </c>
      <c r="H64" s="117">
        <f t="shared" si="1"/>
        <v>360</v>
      </c>
      <c r="I64" s="125"/>
    </row>
    <row r="65" spans="1:9" ht="15" customHeight="1">
      <c r="A65" s="394"/>
      <c r="B65" s="395"/>
      <c r="C65" s="61" t="s">
        <v>184</v>
      </c>
      <c r="D65" s="59">
        <v>90</v>
      </c>
      <c r="E65" s="52">
        <v>1</v>
      </c>
      <c r="F65" s="52">
        <v>1</v>
      </c>
      <c r="G65" s="52">
        <v>2</v>
      </c>
      <c r="H65" s="117">
        <f t="shared" si="1"/>
        <v>180</v>
      </c>
      <c r="I65" s="125"/>
    </row>
    <row r="66" spans="1:9" ht="15" customHeight="1">
      <c r="A66" s="394"/>
      <c r="B66" s="395"/>
      <c r="C66" s="61" t="s">
        <v>185</v>
      </c>
      <c r="D66" s="59">
        <v>120</v>
      </c>
      <c r="E66" s="52">
        <v>1</v>
      </c>
      <c r="F66" s="52">
        <v>1</v>
      </c>
      <c r="G66" s="52">
        <v>2</v>
      </c>
      <c r="H66" s="117">
        <f t="shared" si="1"/>
        <v>240</v>
      </c>
      <c r="I66" s="125"/>
    </row>
    <row r="67" spans="1:9" ht="15" customHeight="1">
      <c r="A67" s="394"/>
      <c r="B67" s="395"/>
      <c r="C67" s="61" t="s">
        <v>186</v>
      </c>
      <c r="D67" s="59">
        <v>90</v>
      </c>
      <c r="E67" s="52">
        <v>1</v>
      </c>
      <c r="F67" s="52">
        <v>1</v>
      </c>
      <c r="G67" s="52">
        <v>2</v>
      </c>
      <c r="H67" s="117">
        <f t="shared" si="1"/>
        <v>180</v>
      </c>
      <c r="I67" s="125"/>
    </row>
    <row r="68" spans="1:9" ht="15" thickBot="1">
      <c r="A68" s="396"/>
      <c r="B68" s="397"/>
      <c r="C68" s="120"/>
      <c r="D68" s="123">
        <f>SUM(D57:D67)</f>
        <v>2695</v>
      </c>
      <c r="E68" s="120"/>
      <c r="F68" s="119"/>
      <c r="G68" s="121"/>
      <c r="H68" s="118">
        <f>SUM(H57:H67)</f>
        <v>5390</v>
      </c>
      <c r="I68" s="122"/>
    </row>
    <row r="69" spans="1:9" ht="14.25">
      <c r="A69" s="62"/>
      <c r="B69" s="43"/>
      <c r="C69" s="63"/>
      <c r="D69" s="49"/>
      <c r="E69" s="50"/>
      <c r="F69" s="50"/>
      <c r="G69" s="50"/>
      <c r="H69" s="71"/>
      <c r="I69" s="48"/>
    </row>
    <row r="70" spans="1:9" ht="14.25">
      <c r="A70" s="62"/>
      <c r="B70" s="43"/>
      <c r="C70" s="63"/>
      <c r="D70" s="49"/>
      <c r="E70" s="50"/>
      <c r="F70" s="50"/>
      <c r="G70" s="50"/>
      <c r="H70" s="67"/>
      <c r="I70" s="67"/>
    </row>
    <row r="71" spans="1:9" ht="14.25">
      <c r="A71" s="62"/>
      <c r="B71" s="43"/>
      <c r="C71" s="63"/>
      <c r="D71" s="49"/>
      <c r="E71" s="50"/>
      <c r="F71" s="50"/>
      <c r="G71" s="50"/>
      <c r="H71" s="69"/>
      <c r="I71" s="64"/>
    </row>
    <row r="72" spans="1:9" ht="14.25">
      <c r="A72" s="45"/>
      <c r="B72" s="43"/>
      <c r="C72" s="48"/>
      <c r="D72" s="49"/>
      <c r="E72" s="50"/>
      <c r="F72" s="50"/>
      <c r="G72" s="50"/>
      <c r="H72" s="66"/>
      <c r="I72" s="64"/>
    </row>
    <row r="73" spans="1:9" ht="14.25">
      <c r="A73" s="64"/>
      <c r="B73" s="65"/>
      <c r="C73" s="64"/>
      <c r="D73" s="66"/>
      <c r="E73" s="64"/>
      <c r="F73" s="64"/>
      <c r="G73" s="67"/>
      <c r="H73" s="71"/>
      <c r="I73" s="48"/>
    </row>
    <row r="74" spans="1:9" ht="14.25">
      <c r="A74" s="64"/>
      <c r="B74" s="68"/>
      <c r="C74" s="64"/>
      <c r="D74" s="69"/>
      <c r="E74" s="66"/>
      <c r="F74" s="69"/>
      <c r="G74" s="64"/>
      <c r="H74" s="71"/>
      <c r="I74" s="48"/>
    </row>
    <row r="75" spans="1:9" ht="15">
      <c r="A75" s="256"/>
      <c r="B75" s="256"/>
      <c r="C75" s="256"/>
      <c r="D75" s="256"/>
      <c r="E75" s="64"/>
      <c r="F75" s="64"/>
      <c r="G75" s="64"/>
      <c r="H75" s="71"/>
      <c r="I75" s="48"/>
    </row>
    <row r="76" spans="1:8" ht="15">
      <c r="A76" s="256"/>
      <c r="B76" s="256"/>
      <c r="C76" s="256"/>
      <c r="D76" s="256"/>
      <c r="E76" s="50"/>
      <c r="F76" s="50"/>
      <c r="G76" s="50"/>
      <c r="H76" s="71"/>
    </row>
    <row r="77" spans="1:14" s="3" customFormat="1" ht="14.25">
      <c r="A77" s="270"/>
      <c r="B77" s="270"/>
      <c r="C77" s="270"/>
      <c r="D77" s="270"/>
      <c r="E77" s="50"/>
      <c r="F77" s="50"/>
      <c r="G77" s="50"/>
      <c r="H77" s="71"/>
      <c r="J77" s="2"/>
      <c r="K77" s="2"/>
      <c r="L77" s="2"/>
      <c r="M77" s="2"/>
      <c r="N77" s="2"/>
    </row>
    <row r="78" spans="1:14" s="3" customFormat="1" ht="14.25">
      <c r="A78" s="45"/>
      <c r="B78" s="43"/>
      <c r="C78" s="48"/>
      <c r="D78" s="49"/>
      <c r="E78" s="50"/>
      <c r="F78" s="50"/>
      <c r="G78" s="50"/>
      <c r="H78" s="10"/>
      <c r="J78" s="2"/>
      <c r="K78" s="2"/>
      <c r="L78" s="2"/>
      <c r="M78" s="2"/>
      <c r="N78" s="2"/>
    </row>
    <row r="79" spans="1:14" s="3" customFormat="1" ht="14.25">
      <c r="A79" s="45"/>
      <c r="B79" s="43"/>
      <c r="C79" s="48"/>
      <c r="D79" s="49"/>
      <c r="E79" s="50"/>
      <c r="F79" s="50"/>
      <c r="G79" s="50"/>
      <c r="H79" s="10"/>
      <c r="J79" s="2"/>
      <c r="K79" s="2"/>
      <c r="L79" s="2"/>
      <c r="M79" s="2"/>
      <c r="N79" s="2"/>
    </row>
    <row r="80" spans="1:14" s="3" customFormat="1" ht="14.25">
      <c r="A80" s="45"/>
      <c r="B80" s="43"/>
      <c r="C80" s="48"/>
      <c r="D80" s="49"/>
      <c r="E80" s="50"/>
      <c r="F80" s="50"/>
      <c r="G80" s="50"/>
      <c r="H80" s="10"/>
      <c r="J80" s="2"/>
      <c r="K80" s="2"/>
      <c r="L80" s="2"/>
      <c r="M80" s="2"/>
      <c r="N80" s="2"/>
    </row>
    <row r="81" spans="1:14" s="3" customFormat="1" ht="14.25">
      <c r="A81" s="9"/>
      <c r="B81" s="10"/>
      <c r="C81" s="10"/>
      <c r="D81" s="10"/>
      <c r="E81" s="10"/>
      <c r="F81" s="5"/>
      <c r="G81" s="5"/>
      <c r="H81" s="10"/>
      <c r="J81" s="2"/>
      <c r="K81" s="2"/>
      <c r="L81" s="2"/>
      <c r="M81" s="2"/>
      <c r="N81" s="2"/>
    </row>
    <row r="82" spans="1:14" s="3" customFormat="1" ht="14.25">
      <c r="A82" s="9"/>
      <c r="B82" s="10"/>
      <c r="C82" s="10"/>
      <c r="D82" s="10"/>
      <c r="E82" s="10"/>
      <c r="F82" s="5"/>
      <c r="G82" s="5"/>
      <c r="H82" s="10"/>
      <c r="J82" s="2"/>
      <c r="K82" s="2"/>
      <c r="L82" s="2"/>
      <c r="M82" s="2"/>
      <c r="N82" s="2"/>
    </row>
    <row r="83" spans="1:14" s="3" customFormat="1" ht="14.25">
      <c r="A83" s="9"/>
      <c r="B83" s="10"/>
      <c r="C83" s="10"/>
      <c r="D83" s="10"/>
      <c r="E83" s="10"/>
      <c r="F83" s="5"/>
      <c r="G83" s="5"/>
      <c r="H83" s="46"/>
      <c r="J83" s="2"/>
      <c r="K83" s="2"/>
      <c r="L83" s="2"/>
      <c r="M83" s="2"/>
      <c r="N83" s="2"/>
    </row>
    <row r="84" spans="1:14" s="3" customFormat="1" ht="14.25">
      <c r="A84" s="9"/>
      <c r="B84" s="10"/>
      <c r="C84" s="278"/>
      <c r="D84" s="278"/>
      <c r="E84" s="278"/>
      <c r="F84" s="5"/>
      <c r="G84" s="5"/>
      <c r="H84" s="44"/>
      <c r="J84" s="2"/>
      <c r="K84" s="2"/>
      <c r="L84" s="2"/>
      <c r="M84" s="2"/>
      <c r="N84" s="2"/>
    </row>
    <row r="85" spans="1:14" s="3" customFormat="1" ht="14.25">
      <c r="A85" s="9"/>
      <c r="B85" s="10"/>
      <c r="C85" s="277"/>
      <c r="D85" s="277"/>
      <c r="E85" s="277"/>
      <c r="F85" s="5"/>
      <c r="G85" s="5"/>
      <c r="H85" s="45"/>
      <c r="J85" s="2"/>
      <c r="K85" s="2"/>
      <c r="L85" s="2"/>
      <c r="M85" s="2"/>
      <c r="N85" s="2"/>
    </row>
    <row r="86" spans="1:14" s="3" customFormat="1" ht="14.25">
      <c r="A86" s="9"/>
      <c r="B86" s="10"/>
      <c r="C86" s="5"/>
      <c r="D86" s="5"/>
      <c r="E86" s="5"/>
      <c r="F86" s="5"/>
      <c r="G86" s="5"/>
      <c r="H86" s="46"/>
      <c r="J86" s="2"/>
      <c r="K86" s="2"/>
      <c r="L86" s="2"/>
      <c r="M86" s="2"/>
      <c r="N86" s="2"/>
    </row>
    <row r="87" spans="1:8" ht="14.25">
      <c r="A87" s="44"/>
      <c r="B87" s="44"/>
      <c r="C87" s="44"/>
      <c r="D87" s="44"/>
      <c r="E87" s="44"/>
      <c r="F87" s="44"/>
      <c r="G87" s="44"/>
      <c r="H87" s="72"/>
    </row>
    <row r="88" spans="1:7" ht="14.25">
      <c r="A88" s="45"/>
      <c r="B88" s="45"/>
      <c r="C88" s="45"/>
      <c r="D88" s="45"/>
      <c r="E88" s="45"/>
      <c r="F88" s="45"/>
      <c r="G88" s="45"/>
    </row>
    <row r="89" spans="2:7" ht="14.25">
      <c r="B89" s="10"/>
      <c r="C89" s="5"/>
      <c r="D89" s="5"/>
      <c r="E89" s="5"/>
      <c r="F89" s="46"/>
      <c r="G89" s="46"/>
    </row>
    <row r="90" spans="2:7" ht="14.25">
      <c r="B90" s="10"/>
      <c r="C90" s="5"/>
      <c r="D90" s="5"/>
      <c r="E90" s="5"/>
      <c r="F90" s="5"/>
      <c r="G90" s="5"/>
    </row>
  </sheetData>
  <sheetProtection/>
  <mergeCells count="24">
    <mergeCell ref="C54:C56"/>
    <mergeCell ref="A1:I1"/>
    <mergeCell ref="A2:I2"/>
    <mergeCell ref="A6:I6"/>
    <mergeCell ref="C84:E84"/>
    <mergeCell ref="B4:I4"/>
    <mergeCell ref="B5:I5"/>
    <mergeCell ref="A75:D75"/>
    <mergeCell ref="D7:I7"/>
    <mergeCell ref="C52:C53"/>
    <mergeCell ref="C50:C51"/>
    <mergeCell ref="A48:B49"/>
    <mergeCell ref="A50:B51"/>
    <mergeCell ref="A52:B53"/>
    <mergeCell ref="C85:E85"/>
    <mergeCell ref="C41:G41"/>
    <mergeCell ref="C39:E39"/>
    <mergeCell ref="C30:C31"/>
    <mergeCell ref="A77:D77"/>
    <mergeCell ref="C43:C44"/>
    <mergeCell ref="A76:D76"/>
    <mergeCell ref="A54:B68"/>
    <mergeCell ref="C32:C33"/>
    <mergeCell ref="C48:C49"/>
  </mergeCells>
  <printOptions horizontalCentered="1"/>
  <pageMargins left="0.7" right="0.7" top="0.75" bottom="0.75" header="0.3" footer="0.3"/>
  <pageSetup fitToHeight="0" fitToWidth="1" orientation="portrait" paperSize="9" scale="68" r:id="rId2"/>
  <rowBreaks count="1" manualBreakCount="1">
    <brk id="4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Projetos e Construcoes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Paulo</dc:creator>
  <cp:keywords/>
  <dc:description/>
  <cp:lastModifiedBy>MEU PC</cp:lastModifiedBy>
  <cp:lastPrinted>2022-12-17T17:50:32Z</cp:lastPrinted>
  <dcterms:created xsi:type="dcterms:W3CDTF">2001-04-19T17:58:46Z</dcterms:created>
  <dcterms:modified xsi:type="dcterms:W3CDTF">2023-01-13T12:10:09Z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